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argi"/>
  <workbookPr/>
  <bookViews>
    <workbookView activeTab="1" xWindow="240" yWindow="60" windowWidth="19440" windowHeight="15000" tabRatio="500"/>
  </bookViews>
  <sheets>
    <sheet name="FM" sheetId="1" state="hidden" r:id="rId4"/>
    <sheet name="Seite 1" sheetId="2" r:id="rId5"/>
    <sheet name="Seite 2" sheetId="3" r:id="rId6"/>
    <sheet name="Quartalsabrechnungen" sheetId="4" r:id="rId7"/>
    <sheet name="Listen" sheetId="5" r:id="rId8"/>
  </sheets>
  <definedNames>
    <definedName name="Beitragsmarken">Listen!$E$2:$E$16</definedName>
    <definedName name="Spendenmarken">Listen!$G$2:$G$13</definedName>
    <definedName name="Art">Listen!$A$2:$A$3</definedName>
    <definedName name="Mitglieder">Listen!$C$2:$C$10</definedName>
    <definedName name="_xlnm.Print_Titles" localSheetId="1">'Seite 1'!$1:$6</definedName>
    <definedName name="_xlnm._FilterDatabase" localSheetId="1" hidden="1">'Seite 1'!$Q$6:$S$19</definedName>
    <definedName name="_xlnm.Print_Titles" localSheetId="2">'Seite 2'!$1:$6</definedName>
    <definedName name="_xlnm._FilterDatabase" localSheetId="2" hidden="1">'Seite 2'!$Q$6:$S$19</definedName>
  </definedNames>
  <calcPr iterateDelta="0.0001"/>
  <extLst>
    <ext uri="smNativeData">
      <pm:revision xmlns:pm="smNativeData" day="1713721036" val="1210" rev="124" rev64="64" revOS="4" revMin="124" revMax="0"/>
      <pm:docPrefs xmlns:pm="smNativeData" id="1713721036" fixedDigits="0" showNotice="1" showFrameBounds="1" autoChart="1" recalcOnPrint="1" recalcOnCopy="1" finalRounding="1" compatTextArt="1" tab="567" useDefinedPrintRange="1" printArea="markedSheets"/>
      <pm:compatibility xmlns:pm="smNativeData" id="1713721036" overlapCells="1"/>
      <pm:defCurrency xmlns:pm="smNativeData" id="1713721036"/>
      <pm:pdfExportOpt xmlns:pm="smNativeData" pagesRangeIndex="1" pagesSelectionIndex="0" qualityIndex="0" embedFonts="2" pdfaType="0" useJpegs="0" useSubsetFonts="1" useAlpha="1" relativeLinks="0" taggedPdf="1" pane="0" zoom="0" zoomScale="100" layout="0" includeDoc="0" viewFlags="0" openViewer="1" jpegQuality="90" flags="252" exportWsNames="1" name="C:\Users\margi\Desktop\test.pdf" map="1"/>
    </ext>
  </extLst>
</workbook>
</file>

<file path=xl/sharedStrings.xml><?xml version="1.0" encoding="utf-8"?>
<sst xmlns="http://schemas.openxmlformats.org/spreadsheetml/2006/main" count="241" uniqueCount="90">
  <si>
    <t>Meldungen:</t>
  </si>
  <si>
    <t>Kassenbuch</t>
  </si>
  <si>
    <t>Kein negativer Saldo möglich - Bitte erst kurzfristiges Darlehen aufnehmen und dann in nächster Linie Ausgaben einsetzen !</t>
  </si>
  <si>
    <t>Ein-und Ausgaben nicht in einer Linie schreiben !</t>
  </si>
  <si>
    <t>Bitte Datum und Verwendung ausfüllen !</t>
  </si>
  <si>
    <t>Bitte keine Leerzeilen lassen !</t>
  </si>
  <si>
    <t>Jahr:</t>
  </si>
  <si>
    <t>Zeitraum:</t>
  </si>
  <si>
    <t>Strasbourg</t>
  </si>
  <si>
    <t>Q1-Q4</t>
  </si>
  <si>
    <t>Übertrag Vorjahr (2023):</t>
  </si>
  <si>
    <t>Abrechnung Beitragsmarken 2024 Q1</t>
  </si>
  <si>
    <t>B-Nr.</t>
  </si>
  <si>
    <t>Datum:</t>
  </si>
  <si>
    <t>Verwendung:</t>
  </si>
  <si>
    <t>Mitglied</t>
  </si>
  <si>
    <t>Menge</t>
  </si>
  <si>
    <t>Beitrag</t>
  </si>
  <si>
    <t>Spende</t>
  </si>
  <si>
    <t>Quartal</t>
  </si>
  <si>
    <t>Wert</t>
  </si>
  <si>
    <t>Art</t>
  </si>
  <si>
    <t>Einnahmen</t>
  </si>
  <si>
    <t>Ausgaben</t>
  </si>
  <si>
    <t>Saldo</t>
  </si>
  <si>
    <t>Beiträge</t>
  </si>
  <si>
    <t>Spenden:</t>
  </si>
  <si>
    <t>Bezirk: Quartalsabrechnung Beiträge Q4/23</t>
  </si>
  <si>
    <t>Bank</t>
  </si>
  <si>
    <t>Hans</t>
  </si>
  <si>
    <t>Bezirk: Quartalsabrechnung Spenden Q4/23</t>
  </si>
  <si>
    <t>Bertsche</t>
  </si>
  <si>
    <t>Rainer Beitrag: 2x75€</t>
  </si>
  <si>
    <t>Rainer</t>
  </si>
  <si>
    <t>bar</t>
  </si>
  <si>
    <t>Christel</t>
  </si>
  <si>
    <t>Sparkassenabrechnung 31.01.24</t>
  </si>
  <si>
    <t>Druckkosten Rote Rebe</t>
  </si>
  <si>
    <t>Josef</t>
  </si>
  <si>
    <t>Bertsche 3*16€</t>
  </si>
  <si>
    <t>Carla</t>
  </si>
  <si>
    <t>Bertsche: 3*16 für Christel</t>
  </si>
  <si>
    <t>Ruth</t>
  </si>
  <si>
    <t>Bertsche: 2*2€ Sommerfest</t>
  </si>
  <si>
    <t>2 € - Spende für Sommerfest</t>
  </si>
  <si>
    <t>Klaus</t>
  </si>
  <si>
    <t>Hans 3*16€</t>
  </si>
  <si>
    <t>Marianne</t>
  </si>
  <si>
    <t>Hans 1*2 Sommerfest</t>
  </si>
  <si>
    <t>Summe:</t>
  </si>
  <si>
    <t>Rainer 2*75</t>
  </si>
  <si>
    <t>Sparkassenabrechnung 29.02.24</t>
  </si>
  <si>
    <t>499,80 € (70% v. 714,00 €) an BV überwiesen am 04.04.24</t>
  </si>
  <si>
    <t>Marianne 3*40 (Dez.'23 - Feb.'24)</t>
  </si>
  <si>
    <t>Abrechnung Beitragsmarken 2024 Q2</t>
  </si>
  <si>
    <t>Josef Q1</t>
  </si>
  <si>
    <t>Carla Q1</t>
  </si>
  <si>
    <t>Sparkassenabrechnung 28.03.24</t>
  </si>
  <si>
    <t>Bezirk: Quartalsabrechnung Beiträge 2024-Q1</t>
  </si>
  <si>
    <t>Franz</t>
  </si>
  <si>
    <t>Joachim</t>
  </si>
  <si>
    <t>Margit</t>
  </si>
  <si>
    <t>Spüli</t>
  </si>
  <si>
    <t>Michi</t>
  </si>
  <si>
    <t>Summe der Einnahmen / Ausgaben</t>
  </si>
  <si>
    <t>Übertrag aus letztem Jahr (Q4 2023):</t>
  </si>
  <si>
    <t>Anfangssaldo</t>
  </si>
  <si>
    <t>Einnahmen kum.</t>
  </si>
  <si>
    <t>Ausgaben kum.</t>
  </si>
  <si>
    <t>Endsaldo heute:</t>
  </si>
  <si>
    <t>Karlsruhe</t>
  </si>
  <si>
    <t>Übertrag Seite 1:</t>
  </si>
  <si>
    <t>Abrechnung Beitragsmarken und Spenden 2024 Q1</t>
  </si>
  <si>
    <t>Abrechnung Beitragsmarken und Spenden 2024 Q3</t>
  </si>
  <si>
    <t>Abrechnung Beitragsmarken und Spenden 2024 Q2</t>
  </si>
  <si>
    <t>Abrechnung Beitragsmarken und Spenden 2024 Q4</t>
  </si>
  <si>
    <t>Mitglieder</t>
  </si>
  <si>
    <t>Beitragsmarken</t>
  </si>
  <si>
    <t>Spendenmarken</t>
  </si>
  <si>
    <t>Aufnahmemarke</t>
  </si>
  <si>
    <t>3 € - Spende frei</t>
  </si>
  <si>
    <t>5 € - Spende frei</t>
  </si>
  <si>
    <t>3 € -  Spende für Sommerfest</t>
  </si>
  <si>
    <t>10 € -  Spende für Sommerfest</t>
  </si>
  <si>
    <t>50 € - Spende für Sommerfest</t>
  </si>
  <si>
    <t>3 € - Spende für Flyer</t>
  </si>
  <si>
    <t>5 € - Spende für Flyer</t>
  </si>
  <si>
    <t>5 € - Spende für neues Zelt</t>
  </si>
  <si>
    <t>10 € - Spende für neues Zelt</t>
  </si>
  <si>
    <t>50 € - Spende für neues Zelt</t>
  </si>
</sst>
</file>

<file path=xl/styles.xml><?xml version="1.0" encoding="utf-8"?>
<styleSheet xmlns="http://schemas.openxmlformats.org/spreadsheetml/2006/main">
  <numFmts count="1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D/MM/YY"/>
    <numFmt numFmtId="14" formatCode="DD/MM/YYYY"/>
    <numFmt numFmtId="2" formatCode="0.00"/>
    <numFmt numFmtId="1" formatCode="0"/>
    <numFmt numFmtId="165" formatCode="#,##0.00\ [$€-1]"/>
    <numFmt numFmtId="3" formatCode="#,##0"/>
    <numFmt numFmtId="166" formatCode="#,##0\ [$€-1]"/>
    <numFmt numFmtId="167" formatCode="#,##0\ [$€-1];\-#,##0\ [$€-1];"/>
    <numFmt numFmtId="168" formatCode="#,##0.00\ [$€-1];\-#,##0.00\ [$€-1];"/>
    <numFmt numFmtId="9" formatCode="0%"/>
  </numFmts>
  <fonts count="14">
    <font>
      <name val="Calibri"/>
      <family val="2"/>
      <color rgb="FF000000"/>
      <sz val="11"/>
      <extLst>
        <ext uri="smNativeData">
          <pm:charSpec xmlns:pm="smNativeData" id="1713721036" ulstyle="non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Arial"/>
      <family val="2"/>
      <color rgb="FF000000"/>
      <sz val="10"/>
      <extLst>
        <ext uri="smNativeData">
          <pm:charSpec xmlns:pm="smNativeData" id="1713721036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Calibri"/>
      <family val="2"/>
      <b/>
      <color rgb="FF000000"/>
      <sz val="11"/>
      <extLst>
        <ext uri="smNativeData">
          <pm:charSpec xmlns:pm="smNativeData" id="1713721036" ulstyle="none" kern="1">
            <pm:latin face="Calibri" sz="220" lang="default" weight="bold"/>
            <pm:cs face="Times New Roman" sz="220" lang="default" weight="bold"/>
            <pm:ea face="SimSun" sz="220" lang="default" weight="bold"/>
          </pm:charSpec>
        </ext>
      </extLst>
    </font>
    <font>
      <name val="Calibri"/>
      <family val="2"/>
      <b/>
      <color rgb="FF000000"/>
      <sz val="12"/>
      <extLst>
        <ext uri="smNativeData">
          <pm:charSpec xmlns:pm="smNativeData" id="1713721036" ulstyle="none" kern="1">
            <pm:latin face="Calibri" sz="240" lang="default" weight="bold"/>
            <pm:cs face="Times New Roman" sz="240" lang="default" weight="bold"/>
            <pm:ea face="SimSun" sz="240" lang="default" weight="bold"/>
          </pm:charSpec>
        </ext>
      </extLst>
    </font>
    <font>
      <name val="Calibri"/>
      <family val="2"/>
      <color rgb="FF000000"/>
      <sz val="8"/>
      <extLst>
        <ext uri="smNativeData">
          <pm:charSpec xmlns:pm="smNativeData" id="1713721036" ulstyle="none" kern="1">
            <pm:latin face="Calibri" sz="160" lang="default"/>
            <pm:cs face="Times New Roman" sz="160" lang="default"/>
            <pm:ea face="SimSun" sz="160" lang="default"/>
          </pm:charSpec>
        </ext>
      </extLst>
    </font>
    <font>
      <name val="Calibri"/>
      <family val="2"/>
      <b/>
      <color rgb="FF000000"/>
      <sz val="16"/>
      <extLst>
        <ext uri="smNativeData">
          <pm:charSpec xmlns:pm="smNativeData" id="1713721036" ulstyle="none" kern="1">
            <pm:latin face="Calibri" sz="320" lang="default" weight="bold"/>
            <pm:cs face="Times New Roman" sz="320" lang="default" weight="bold"/>
            <pm:ea face="SimSun" sz="320" lang="default" weight="bold"/>
          </pm:charSpec>
        </ext>
      </extLst>
    </font>
    <font>
      <name val="Calibri"/>
      <family val="2"/>
      <b/>
      <color rgb="FF000000"/>
      <sz val="20"/>
      <extLst>
        <ext uri="smNativeData">
          <pm:charSpec xmlns:pm="smNativeData" id="1713721036" ulstyle="none" kern="1">
            <pm:latin face="Calibri" sz="400" lang="default" weight="bold"/>
            <pm:cs face="Times New Roman" sz="400" lang="default" weight="bold"/>
            <pm:ea face="SimSun" sz="400" lang="default" weight="bold"/>
          </pm:charSpec>
        </ext>
      </extLst>
    </font>
    <font>
      <name val="Calibri"/>
      <family val="2"/>
      <b/>
      <color rgb="FFF2F2F2"/>
      <sz val="11"/>
      <extLst>
        <ext uri="smNativeData">
          <pm:charSpec xmlns:pm="smNativeData" id="1713721036" fgClr="F2F2F2" ulstyle="none" kern="1">
            <pm:latin face="Calibri" sz="220" lang="default" weight="bold"/>
            <pm:cs face="Times New Roman" sz="220" lang="default" weight="bold"/>
            <pm:ea face="SimSun" sz="220" lang="default" weight="bold"/>
          </pm:charSpec>
        </ext>
      </extLst>
    </font>
    <font>
      <name val="Calibri"/>
      <family val="2"/>
      <b/>
      <color rgb="FF000000"/>
      <sz val="11"/>
      <extLst>
        <ext uri="smNativeData">
          <pm:charSpec xmlns:pm="smNativeData" id="1713721036" ulstyle="none" kern="1">
            <pm:latin face="Calibri" sz="220" lang="default" weight="bold"/>
            <pm:cs face="Times New Roman" sz="220" lang="default"/>
            <pm:ea face="SimSun" sz="220" lang="default"/>
          </pm:charSpec>
        </ext>
      </extLst>
    </font>
    <font>
      <name val="Calibri"/>
      <family val="2"/>
      <color rgb="FF0000FF"/>
      <sz val="11"/>
      <extLst>
        <ext uri="smNativeData">
          <pm:charSpec xmlns:pm="smNativeData" id="1713721036" fgClr="0000FF" ulstyle="non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color rgb="FFFF0000"/>
      <sz val="11"/>
      <extLst>
        <ext uri="smNativeData">
          <pm:charSpec xmlns:pm="smNativeData" id="1713721036" fgClr="FF0000" ulstyle="non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color rgb="FFFFFFFF"/>
      <sz val="11"/>
      <extLst>
        <ext uri="smNativeData">
          <pm:charSpec xmlns:pm="smNativeData" id="1713721036" fgClr="FFFFFF" ulstyle="non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b/>
      <color rgb="FF0000FF"/>
      <sz val="12"/>
      <extLst>
        <ext uri="smNativeData">
          <pm:charSpec xmlns:pm="smNativeData" id="1713721036" fgClr="0000FF" ulstyle="none" kern="1">
            <pm:latin face="Calibri" sz="240" lang="default" weight="bold"/>
            <pm:cs face="Times New Roman" sz="220" lang="default"/>
            <pm:ea face="SimSun" sz="220" lang="default"/>
          </pm:charSpec>
        </ext>
      </extLst>
    </font>
    <font>
      <name val="Helv"/>
      <color rgb="FF000000"/>
      <sz val="10"/>
      <extLst>
        <ext uri="smNativeData">
          <pm:charSpec xmlns:pm="smNativeData" id="1713721036" ulstyle="none" kern="1">
            <pm:latin face="Helv" sz="200" lang="default"/>
            <pm:cs face="Times New Roman" sz="200" lang="default"/>
            <pm:ea face="SimSun" sz="200" lang="default"/>
          </pm:charSpec>
        </ext>
      </extLst>
    </font>
  </fonts>
  <fills count="77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FFF2CA"/>
        <bgColor rgb="FFFFFFFF"/>
        <extLst>
          <ext uri="smNativeData">
            <pm:shade xmlns:pm="smNativeData" id="1713721036" type="1" fgLvl="100" fgClr="00FFF2CA" bgLvl="0" bgClr="00000000"/>
          </ext>
        </extLst>
      </patternFill>
    </fill>
    <fill>
      <patternFill patternType="solid">
        <fgColor rgb="FFFFF2CA"/>
        <bgColor rgb="FFFFFFFF"/>
        <extLst>
          <ext uri="smNativeData">
            <pm:shade xmlns:pm="smNativeData" id="1713721036" type="1" fgLvl="100" fgClr="00FFF2CA" bgLvl="0" bgClr="00000000"/>
          </ext>
        </extLst>
      </patternFill>
    </fill>
    <fill>
      <patternFill patternType="solid">
        <fgColor rgb="FFFFF2CA"/>
        <bgColor rgb="FFFFFFFF"/>
        <extLst>
          <ext uri="smNativeData">
            <pm:shade xmlns:pm="smNativeData" id="1713721036" type="1" fgLvl="100" fgClr="00FFF2CA" bgLvl="0" bgClr="00000000"/>
          </ext>
        </extLst>
      </patternFill>
    </fill>
    <fill>
      <patternFill patternType="solid">
        <fgColor rgb="FFF2F2F2"/>
        <bgColor rgb="FFFFFFFF"/>
        <extLst>
          <ext uri="smNativeData">
            <pm:shade xmlns:pm="smNativeData" id="1713721036" type="1" fgLvl="100" fgClr="00F2F2F2" bgLvl="0" bgClr="00000000"/>
          </ext>
        </extLst>
      </patternFill>
    </fill>
    <fill>
      <patternFill patternType="solid">
        <fgColor rgb="FFF2F2F2"/>
        <bgColor rgb="FFFFFFFF"/>
        <extLst>
          <ext uri="smNativeData">
            <pm:shade xmlns:pm="smNativeData" id="1713721036" type="1" fgLvl="100" fgClr="00F2F2F2" bgLvl="0" bgClr="00000000"/>
          </ext>
        </extLst>
      </patternFill>
    </fill>
    <fill>
      <patternFill patternType="solid">
        <fgColor rgb="FFF2F2F2"/>
        <bgColor rgb="FFFFFFFF"/>
        <extLst>
          <ext uri="smNativeData">
            <pm:shade xmlns:pm="smNativeData" id="1713721036" type="1" fgLvl="100" fgClr="00F2F2F2" bgLvl="0" bgClr="00000000"/>
          </ext>
        </extLst>
      </patternFill>
    </fill>
    <fill>
      <patternFill patternType="solid">
        <fgColor rgb="FFF2F2F2"/>
        <bgColor rgb="FFFFFFFF"/>
        <extLst>
          <ext uri="smNativeData">
            <pm:shade xmlns:pm="smNativeData" id="1713721036" type="1" fgLvl="100" fgClr="00F2F2F2" bgLvl="0" bgClr="00000000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F2F2F2"/>
        <bgColor rgb="FFFFFFFF"/>
        <extLst>
          <ext uri="smNativeData">
            <pm:shade xmlns:pm="smNativeData" id="1713721036" type="1" fgLvl="100" fgClr="00F2F2F2" bgLvl="0" bgClr="00000000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F2F2F2"/>
        <bgColor rgb="FFFFFFFF"/>
        <extLst>
          <ext uri="smNativeData">
            <pm:shade xmlns:pm="smNativeData" id="1713721036" type="1" fgLvl="100" fgClr="00F2F2F2" bgLvl="0" bgClr="00000000"/>
          </ext>
        </extLst>
      </patternFill>
    </fill>
    <fill>
      <patternFill patternType="solid">
        <fgColor rgb="FFF2F2F2"/>
        <bgColor rgb="FFFFFFFF"/>
        <extLst>
          <ext uri="smNativeData">
            <pm:shade xmlns:pm="smNativeData" id="1713721036" type="1" fgLvl="100" fgClr="00F2F2F2" bgLvl="0" bgClr="00000000"/>
          </ext>
        </extLst>
      </patternFill>
    </fill>
    <fill>
      <patternFill patternType="solid">
        <fgColor rgb="FFF2F2F2"/>
        <bgColor rgb="FFFFFFFF"/>
        <extLst>
          <ext uri="smNativeData">
            <pm:shade xmlns:pm="smNativeData" id="1713721036" type="1" fgLvl="100" fgClr="00F2F2F2" bgLvl="0" bgClr="00000000"/>
          </ext>
        </extLst>
      </patternFill>
    </fill>
    <fill>
      <patternFill patternType="solid">
        <fgColor rgb="FFF2F2F2"/>
        <bgColor rgb="FFFFFFFF"/>
        <extLst>
          <ext uri="smNativeData">
            <pm:shade xmlns:pm="smNativeData" id="1713721036" type="1" fgLvl="100" fgClr="00F2F2F2" bgLvl="0" bgClr="00000000"/>
          </ext>
        </extLst>
      </patternFill>
    </fill>
    <fill>
      <patternFill patternType="none"/>
    </fill>
    <fill>
      <patternFill patternType="solid">
        <fgColor rgb="FFF2F2F2"/>
        <bgColor rgb="FFFFFFFF"/>
        <extLst>
          <ext uri="smNativeData">
            <pm:shade xmlns:pm="smNativeData" id="1713721036" type="1" fgLvl="100" fgClr="00F2F2F2" bgLvl="0" bgClr="00000000"/>
          </ext>
        </extLst>
      </patternFill>
    </fill>
    <fill>
      <patternFill patternType="solid">
        <fgColor rgb="FFF2F2F2"/>
        <bgColor rgb="FFFFFFFF"/>
        <extLst>
          <ext uri="smNativeData">
            <pm:shade xmlns:pm="smNativeData" id="1713721036" type="1" fgLvl="100" fgClr="00F2F2F2" bgLvl="0" bgClr="00000000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13721036" type="1" fgLvl="12" fgClr="0000FF00" bgLvl="88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13721036" type="1" fgLvl="12" fgClr="0000FF00" bgLvl="88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13721036" type="1" fgLvl="12" fgClr="0000FF00" bgLvl="88" bgClr="00FFFFFF"/>
          </ext>
        </extLst>
      </patternFill>
    </fill>
    <fill>
      <patternFill patternType="solid">
        <fgColor rgb="FFDDEBF7"/>
        <bgColor rgb="FFFFFFFF"/>
        <extLst>
          <ext uri="smNativeData">
            <pm:shade xmlns:pm="smNativeData" id="1713721036" type="1" fgLvl="100" fgClr="00DDEBF7" bgLvl="0" bgClr="00000000"/>
          </ext>
        </extLst>
      </patternFill>
    </fill>
    <fill>
      <patternFill patternType="solid">
        <fgColor rgb="FFF2F2F2"/>
        <bgColor rgb="FFFFFFFF"/>
        <extLst>
          <ext uri="smNativeData">
            <pm:shade xmlns:pm="smNativeData" id="1713721036" type="1" fgLvl="100" fgClr="00F2F2F2" bgLvl="0" bgClr="00000000"/>
          </ext>
        </extLst>
      </patternFill>
    </fill>
    <fill>
      <patternFill patternType="solid">
        <fgColor rgb="FFF2F2F2"/>
        <bgColor rgb="FFFFFFFF"/>
        <extLst>
          <ext uri="smNativeData">
            <pm:shade xmlns:pm="smNativeData" id="1713721036" type="1" fgLvl="100" fgClr="00F2F2F2" bgLvl="0" bgClr="00000000"/>
          </ext>
        </extLst>
      </patternFill>
    </fill>
    <fill>
      <patternFill patternType="solid">
        <fgColor rgb="FFF2F2F2"/>
        <bgColor rgb="FFFFFFFF"/>
        <extLst>
          <ext uri="smNativeData">
            <pm:shade xmlns:pm="smNativeData" id="1713721036" type="1" fgLvl="100" fgClr="00F2F2F2" bgLvl="0" bgClr="00000000"/>
          </ext>
        </extLst>
      </patternFill>
    </fill>
    <fill>
      <patternFill patternType="solid">
        <fgColor rgb="FFF2F2F2"/>
        <bgColor rgb="FFFFFFFF"/>
        <extLst>
          <ext uri="smNativeData">
            <pm:shade xmlns:pm="smNativeData" id="1713721036" type="1" fgLvl="100" fgClr="00F2F2F2" bgLvl="0" bgClr="00000000"/>
          </ext>
        </extLst>
      </patternFill>
    </fill>
    <fill>
      <patternFill patternType="none"/>
    </fill>
    <fill>
      <patternFill patternType="solid">
        <fgColor rgb="FFF2F2F2"/>
        <bgColor rgb="FFFFFFFF"/>
        <extLst>
          <ext uri="smNativeData">
            <pm:shade xmlns:pm="smNativeData" id="1713721036" type="1" fgLvl="100" fgClr="00F2F2F2" bgLvl="0" bgClr="00000000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FFFF00"/>
        <bgColor rgb="FFFFFFFF"/>
        <extLst>
          <ext uri="smNativeData">
            <pm:shade xmlns:pm="smNativeData" id="1713721036" type="1" fgLvl="100" fgClr="00FFFF00" bgLvl="0" bgClr="00FFFFFF"/>
          </ext>
        </extLst>
      </patternFill>
    </fill>
    <fill>
      <patternFill patternType="solid">
        <fgColor rgb="FFFFFF00"/>
        <bgColor rgb="FFFFFFFF"/>
        <extLst>
          <ext uri="smNativeData">
            <pm:shade xmlns:pm="smNativeData" id="1713721036" type="1" fgLvl="100" fgClr="00FFFF00" bgLvl="0" bgClr="00FFFFFF"/>
          </ext>
        </extLst>
      </patternFill>
    </fill>
    <fill>
      <patternFill patternType="solid">
        <fgColor rgb="FFFFFF00"/>
        <bgColor rgb="FFFFFFFF"/>
        <extLst>
          <ext uri="smNativeData">
            <pm:shade xmlns:pm="smNativeData" id="1713721036" type="1" fgLvl="100" fgClr="00FFFF00" bgLvl="0" bgClr="00FFFFFF"/>
          </ext>
        </extLst>
      </patternFill>
    </fill>
    <fill>
      <patternFill patternType="solid">
        <fgColor rgb="FFFFFF00"/>
        <bgColor rgb="FFFFFFFF"/>
        <extLst>
          <ext uri="smNativeData">
            <pm:shade xmlns:pm="smNativeData" id="1713721036" type="1" fgLvl="100" fgClr="00FFFF00" bgLvl="0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13721036" type="1" fgLvl="100" fgClr="00FFFFFF" bgLvl="100" bgClr="00000000"/>
          </ext>
        </extLst>
      </patternFill>
    </fill>
    <fill>
      <patternFill patternType="solid">
        <fgColor rgb="FFFFFF00"/>
        <bgColor rgb="FFFFFFFF"/>
        <extLst>
          <ext uri="smNativeData">
            <pm:shade xmlns:pm="smNativeData" id="1713721036" type="1" fgLvl="100" fgClr="00FFFF00" bgLvl="0" bgClr="00FFFFFF"/>
          </ext>
        </extLst>
      </patternFill>
    </fill>
  </fills>
  <borders count="76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13721036"/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13721036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21036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13721036">
            <pm:line position="bottom" type="1" style="1" width="20" dist="20" width2="20" rgb="000000"/>
          </pm:border>
        </ext>
      </extLst>
    </border>
    <border>
      <left style="dotted">
        <color rgb="FF000000"/>
      </left>
      <right style="dotted">
        <color rgb="FF000000"/>
      </right>
      <top style="dotted">
        <color rgb="FF000000"/>
      </top>
      <bottom style="medium">
        <color rgb="FF000000"/>
      </bottom>
      <extLst>
        <ext uri="smNativeData">
          <pm:border xmlns:pm="smNativeData" id="1713721036">
            <pm:line position="top" type="1" style="1" width="20" dist="20" width2="20" rgb="000000"/>
            <pm:line position="bottom" type="1" style="0" width="30" dist="20" width2="20" rgb="000000"/>
            <pm:line position="left" type="1" style="1" width="20" dist="20" width2="20" rgb="000000"/>
            <pm:line position="right" type="1" style="1" width="20" dist="20" width2="20" rgb="000000"/>
          </pm:border>
        </ext>
      </extLst>
    </border>
    <border>
      <left style="dotted">
        <color rgb="FF000000"/>
      </left>
      <right style="none">
        <color rgb="FF000000"/>
      </right>
      <top style="dotted">
        <color rgb="FF000000"/>
      </top>
      <bottom style="medium">
        <color rgb="FF000000"/>
      </bottom>
      <extLst>
        <ext uri="smNativeData">
          <pm:border xmlns:pm="smNativeData" id="1713721036">
            <pm:line position="top" type="1" style="1" width="20" dist="20" width2="20" rgb="000000"/>
            <pm:line position="bottom" type="1" style="0" width="30" dist="20" width2="20" rgb="000000"/>
            <pm:line position="left" type="1" style="1" width="20" dist="20" width2="20" rgb="000000"/>
          </pm:border>
        </ext>
      </extLst>
    </border>
    <border>
      <left style="none">
        <color rgb="FF000000"/>
      </left>
      <right style="dotted">
        <color rgb="FF000000"/>
      </right>
      <top style="dotted">
        <color rgb="FF000000"/>
      </top>
      <bottom style="medium">
        <color rgb="FF000000"/>
      </bottom>
      <extLst>
        <ext uri="smNativeData">
          <pm:border xmlns:pm="smNativeData" id="1713721036">
            <pm:line position="top" type="1" style="1" width="20" dist="20" width2="20" rgb="000000"/>
            <pm:line position="bottom" type="1" style="0" width="30" dist="20" width2="20" rgb="000000"/>
            <pm:line position="right" type="1" style="1" width="2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13721036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medium">
        <color rgb="FF000000"/>
      </bottom>
      <extLst>
        <ext uri="smNativeData">
          <pm:border xmlns:pm="smNativeData" id="1713721036">
            <pm:line position="bottom" type="1" style="0" width="3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13721036">
            <pm:line position="top" type="1" style="0" width="30" dist="20" width2="20" rgb="000000"/>
            <pm:line position="bottom" type="1" style="0" width="30" dist="20" width2="20" rgb="000000"/>
          </pm:border>
        </ext>
      </extLst>
    </border>
    <border>
      <left style="none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13721036">
            <pm:line position="top" type="1" style="0" width="30" dist="20" width2="20" rgb="000000"/>
            <pm:line position="bottom" type="1" style="0" width="3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21036">
            <pm:line position="top" type="1" style="0" width="20" dist="20" width2="20" rgb="000000"/>
            <pm:line position="bottom" type="1" style="0" width="20" dist="20" width2="20" rgb="000000"/>
            <pm:line position="left" type="1" style="0" width="3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21036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21036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dotted">
        <color rgb="FF000000"/>
      </left>
      <right style="none">
        <color rgb="FF000000"/>
      </right>
      <top style="dotted">
        <color rgb="FF000000"/>
      </top>
      <bottom style="medium">
        <color rgb="FF000000"/>
      </bottom>
      <extLst>
        <ext uri="smNativeData">
          <pm:border xmlns:pm="smNativeData" id="1713721036">
            <pm:line position="top" type="1" style="1" width="20" dist="20" width2="20" rgb="000000"/>
            <pm:line position="bottom" type="1" style="0" width="30" dist="20" width2="20" rgb="000000"/>
            <pm:line position="left" type="1" style="1" width="20" dist="20" width2="20" rgb="000000"/>
          </pm:border>
        </ext>
      </extLst>
    </border>
    <border>
      <left style="none">
        <color rgb="FF000000"/>
      </left>
      <right style="dotted">
        <color rgb="FF000000"/>
      </right>
      <top style="dotted">
        <color rgb="FF000000"/>
      </top>
      <bottom style="medium">
        <color rgb="FF000000"/>
      </bottom>
      <extLst>
        <ext uri="smNativeData">
          <pm:border xmlns:pm="smNativeData" id="1713721036">
            <pm:line position="top" type="1" style="1" width="20" dist="20" width2="20" rgb="000000"/>
            <pm:line position="bottom" type="1" style="0" width="30" dist="20" width2="20" rgb="000000"/>
            <pm:line position="right" type="1" style="1" width="20" dist="20" width2="20" rgb="000000"/>
          </pm:border>
        </ext>
      </extLst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extLst>
        <ext uri="smNativeData">
          <pm:border xmlns:pm="smNativeData" id="1713721036">
            <pm:line position="top" type="1" style="0" width="30" dist="20" width2="20" rgb="000000"/>
            <pm:line position="bottom" type="1" style="0" width="20" dist="20" width2="20" rgb="000000"/>
            <pm:line position="left" type="1" style="0" width="3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medium">
        <color rgb="FF000000"/>
      </top>
      <bottom style="thin">
        <color rgb="FF000000"/>
      </bottom>
      <extLst>
        <ext uri="smNativeData">
          <pm:border xmlns:pm="smNativeData" id="1713721036">
            <pm:line position="top" type="1" style="0" width="3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medium">
        <color rgb="FF000000"/>
      </top>
      <bottom style="thin">
        <color rgb="FF000000"/>
      </bottom>
      <extLst>
        <ext uri="smNativeData">
          <pm:border xmlns:pm="smNativeData" id="1713721036">
            <pm:line position="top" type="1" style="0" width="3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medium">
        <color rgb="FF000000"/>
      </left>
      <right style="none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13721036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</pm:border>
        </ext>
      </extLst>
    </border>
    <border>
      <left style="medium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13721036">
            <pm:line position="top" type="1" style="0" width="20" dist="20" width2="20" rgb="000000"/>
            <pm:line position="left" type="1" style="0" width="3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13721036">
            <pm:line position="top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13721036">
            <pm:line position="top" type="1" style="0" width="20" dist="20" width2="20" rgb="000000"/>
            <pm:line position="left" type="1" style="0" width="20" dist="20" width2="20" rgb="000000"/>
          </pm:border>
        </ext>
      </extLst>
    </border>
    <border>
      <left style="thick">
        <color rgb="FF000000"/>
      </left>
      <right style="thin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13721036">
            <pm:line position="top" type="1" style="0" width="40" dist="20" width2="20" rgb="000000"/>
            <pm:line position="bottom" type="1" style="0" width="40" dist="20" width2="20" rgb="000000"/>
            <pm:line position="left" type="1" style="0" width="4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13721036">
            <pm:line position="top" type="1" style="0" width="40" dist="20" width2="20" rgb="000000"/>
            <pm:line position="bottom" type="1" style="0" width="4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medium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13721036">
            <pm:line position="top" type="1" style="0" width="40" dist="20" width2="20" rgb="000000"/>
            <pm:line position="bottom" type="1" style="0" width="40" dist="20" width2="20" rgb="000000"/>
            <pm:line position="left" type="1" style="0" width="2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extLst>
        <ext uri="smNativeData">
          <pm:border xmlns:pm="smNativeData" id="1713721036">
            <pm:line position="top" type="1" style="0" width="30" dist="20" width2="20" rgb="000000"/>
            <pm:line position="bottom" type="1" style="0" width="2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21036">
            <pm:line position="top" type="1" style="0" width="20" dist="20" width2="20" rgb="000000"/>
            <pm:line position="bottom" type="1" style="0" width="2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13721036">
            <pm:line position="top" type="1" style="0" width="2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thick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13721036">
            <pm:line position="top" type="1" style="0" width="40" dist="20" width2="20" rgb="000000"/>
            <pm:line position="bottom" type="1" style="0" width="40" dist="20" width2="20" rgb="000000"/>
            <pm:line position="left" type="1" style="0" width="30" dist="20" width2="20" rgb="000000"/>
            <pm:line position="right" type="1" style="0" width="40" dist="20" width2="20" rgb="000000"/>
          </pm:border>
        </ext>
      </extLst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21036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4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13721036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21036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extLst>
        <ext uri="smNativeData">
          <pm:border xmlns:pm="smNativeData" id="1713721036">
            <pm:line position="top" type="1" style="0" width="30" dist="20" width2="20" rgb="000000"/>
            <pm:line position="bottom" type="1" style="0" width="2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21036">
            <pm:line position="top" type="1" style="0" width="20" dist="20" width2="20" rgb="000000"/>
            <pm:line position="bottom" type="1" style="0" width="2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medium">
        <color rgb="FF000000"/>
      </bottom>
      <extLst>
        <ext uri="smNativeData">
          <pm:border xmlns:pm="smNativeData" id="1713721036">
            <pm:line position="bottom" type="1" style="0" width="30" dist="20" width2="20" rgb="000000"/>
          </pm:border>
        </ext>
      </extLst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13721036">
            <pm:line position="top" type="1" style="0" width="30" dist="20" width2="20" rgb="000000"/>
            <pm:line position="bottom" type="1" style="0" width="30" dist="20" width2="20" rgb="000000"/>
            <pm:line position="left" type="1" style="0" width="20" dist="20" width2="20" rgb="000000"/>
            <pm:line position="right" type="1" style="0" width="30" dist="20" width2="20" rgb="000000"/>
          </pm:border>
        </ext>
      </extLst>
    </border>
    <border>
      <left style="none">
        <color rgb="FF000000"/>
      </left>
      <right style="medium">
        <color rgb="FF000000"/>
      </right>
      <top style="none">
        <color rgb="FF000000"/>
      </top>
      <bottom style="medium">
        <color rgb="FF000000"/>
      </bottom>
      <extLst>
        <ext uri="smNativeData">
          <pm:border xmlns:pm="smNativeData" id="1713721036">
            <pm:line position="bottom" type="1" style="0" width="3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none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13721036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13721036">
            <pm:line position="top" type="1" style="0" width="30" dist="20" width2="20" rgb="000000"/>
            <pm:line position="bottom" type="1" style="0" width="30" dist="20" width2="20" rgb="000000"/>
          </pm:border>
        </ext>
      </extLst>
    </border>
    <border>
      <left style="none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713721036">
            <pm:line position="top" type="1" style="0" width="30" dist="20" width2="20" rgb="000000"/>
            <pm:line position="bottom" type="1" style="0" width="30" dist="20" width2="20" rgb="000000"/>
            <pm:line position="right" type="1" style="0" width="30" dist="20" width2="20" rgb="000000"/>
          </pm:border>
        </ext>
      </extLst>
    </border>
    <border>
      <left style="dotted">
        <color rgb="FF000000"/>
      </left>
      <right style="dotted">
        <color rgb="FF000000"/>
      </right>
      <top style="dotted">
        <color rgb="FF000000"/>
      </top>
      <bottom style="medium">
        <color rgb="FF000000"/>
      </bottom>
      <extLst>
        <ext uri="smNativeData">
          <pm:border xmlns:pm="smNativeData" id="1713721036">
            <pm:line position="top" type="1" style="1" width="20" dist="20" width2="20" rgb="000000"/>
            <pm:line position="bottom" type="1" style="0" width="30" dist="20" width2="20" rgb="000000"/>
            <pm:line position="left" type="1" style="1" width="20" dist="20" width2="20" rgb="000000"/>
            <pm:line position="right" type="1" style="1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extLst>
        <ext uri="smNativeData">
          <pm:border xmlns:pm="smNativeData" id="1713721036">
            <pm:line position="top" type="1" style="0" width="20" dist="20" width2="20" rgb="000000"/>
            <pm:line position="bottom" type="2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thin">
        <color rgb="FF000000"/>
      </top>
      <bottom style="double">
        <color rgb="FF000000"/>
      </bottom>
      <extLst>
        <ext uri="smNativeData">
          <pm:border xmlns:pm="smNativeData" id="1713721036">
            <pm:line position="top" type="1" style="0" width="20" dist="20" width2="20" rgb="000000"/>
            <pm:line position="bottom" type="2" style="0" width="2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13721036">
            <pm:line position="top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13721036">
            <pm:line position="top" type="1" style="0" width="2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13721036"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13721036">
            <pm:line position="bottom" type="1" style="0" width="2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21036">
            <pm:line position="top" type="1" style="0" width="20" dist="20" width2="20" rgb="000000"/>
            <pm:line position="bottom" type="1" style="0" width="20" dist="20" width2="20" rgb="000000"/>
            <pm:line position="left" type="1" style="0" width="4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13721036"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13721036">
            <pm:line position="top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extLst>
        <ext uri="smNativeData">
          <pm:border xmlns:pm="smNativeData" id="1713721036">
            <pm:line position="top" type="1" style="0" width="20" dist="20" width2="20" rgb="000000"/>
            <pm:line position="bottom" type="2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medium">
        <color rgb="FF000000"/>
      </right>
      <top style="thin">
        <color rgb="FF000000"/>
      </top>
      <bottom style="double">
        <color rgb="FF000000"/>
      </bottom>
      <extLst>
        <ext uri="smNativeData">
          <pm:border xmlns:pm="smNativeData" id="1713721036">
            <pm:line position="top" type="1" style="0" width="20" dist="20" width2="20" rgb="000000"/>
            <pm:line position="bottom" type="2" style="0" width="20" dist="20" width2="20" rgb="000000"/>
            <pm:line position="left" type="1" style="0" width="20" dist="20" width2="20" rgb="000000"/>
            <pm:line position="right" type="1" style="0" width="30" dist="20" width2="20" rgb="000000"/>
          </pm:border>
        </ext>
      </extLst>
    </border>
    <border>
      <left style="thick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13721036">
            <pm:line position="bottom" type="1" style="0" width="20" dist="20" width2="20" rgb="000000"/>
            <pm:line position="left" type="1" style="0" width="4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ck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13721036">
            <pm:line position="bottom" type="1" style="0" width="20" dist="20" width2="20" rgb="000000"/>
            <pm:line position="left" type="1" style="0" width="20" dist="20" width2="20" rgb="000000"/>
            <pm:line position="right" type="1" style="0" width="40" dist="20" width2="20" rgb="000000"/>
          </pm:border>
        </ext>
      </extLst>
    </border>
    <border>
      <left style="thick">
        <color rgb="FF000000"/>
      </left>
      <right style="none">
        <color rgb="FF000000"/>
      </right>
      <top style="thick">
        <color rgb="FF000000"/>
      </top>
      <bottom style="none">
        <color rgb="FF000000"/>
      </bottom>
      <extLst>
        <ext uri="smNativeData">
          <pm:border xmlns:pm="smNativeData" id="1713721036">
            <pm:line position="top" type="1" style="0" width="40" dist="20" width2="20" rgb="000000"/>
            <pm:line position="left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ck">
        <color rgb="FF000000"/>
      </top>
      <bottom style="none">
        <color rgb="FF000000"/>
      </bottom>
      <extLst>
        <ext uri="smNativeData">
          <pm:border xmlns:pm="smNativeData" id="1713721036">
            <pm:line position="top" type="1" style="0" width="40" dist="20" width2="20" rgb="000000"/>
          </pm:border>
        </ext>
      </extLst>
    </border>
    <border>
      <left style="none">
        <color rgb="FF000000"/>
      </left>
      <right style="thick">
        <color rgb="FF000000"/>
      </right>
      <top style="thick">
        <color rgb="FF000000"/>
      </top>
      <bottom style="none">
        <color rgb="FF000000"/>
      </bottom>
      <extLst>
        <ext uri="smNativeData">
          <pm:border xmlns:pm="smNativeData" id="1713721036">
            <pm:line position="top" type="1" style="0" width="40" dist="20" width2="20" rgb="000000"/>
            <pm:line position="right" type="1" style="0" width="40" dist="20" width2="20" rgb="000000"/>
          </pm:border>
        </ext>
      </extLst>
    </border>
    <border>
      <left style="thick">
        <color rgb="FF000000"/>
      </left>
      <right style="none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713721036">
            <pm:line position="bottom" type="1" style="0" width="40" dist="20" width2="20" rgb="000000"/>
            <pm:line position="left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713721036">
            <pm:line position="bottom" type="1" style="0" width="40" dist="20" width2="20" rgb="000000"/>
          </pm:border>
        </ext>
      </extLst>
    </border>
    <border>
      <left style="none">
        <color rgb="FF000000"/>
      </left>
      <right style="thick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713721036">
            <pm:line position="bottom" type="1" style="0" width="40" dist="20" width2="20" rgb="000000"/>
            <pm:line position="right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13721036">
            <pm:line position="top" type="1" style="0" width="40" dist="20" width2="20" rgb="000000"/>
            <pm:line position="bottom" type="1" style="0" width="40" dist="20" width2="20" rgb="000000"/>
          </pm:border>
        </ext>
      </extLst>
    </border>
    <border>
      <left style="none">
        <color rgb="FF000000"/>
      </left>
      <right style="thick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13721036">
            <pm:line position="top" type="1" style="0" width="40" dist="20" width2="20" rgb="000000"/>
            <pm:line position="bottom" type="1" style="0" width="40" dist="20" width2="20" rgb="000000"/>
            <pm:line position="right" type="1" style="0" width="4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ck">
        <color rgb="FF000000"/>
      </top>
      <bottom style="none">
        <color rgb="FF000000"/>
      </bottom>
      <extLst>
        <ext uri="smNativeData">
          <pm:border xmlns:pm="smNativeData" id="1713721036">
            <pm:line position="top" type="1" style="0" width="40" dist="20" width2="20" rgb="000000"/>
            <pm:line position="left" type="1" style="0" width="20" dist="20" width2="20" rgb="000000"/>
          </pm:border>
        </ext>
      </extLst>
    </border>
    <border>
      <left style="thin">
        <color rgb="FF000000"/>
      </left>
      <right style="thick">
        <color rgb="FF000000"/>
      </right>
      <top style="thick">
        <color rgb="FF000000"/>
      </top>
      <bottom style="none">
        <color rgb="FF000000"/>
      </bottom>
      <extLst>
        <ext uri="smNativeData">
          <pm:border xmlns:pm="smNativeData" id="1713721036">
            <pm:line position="top" type="1" style="0" width="40" dist="20" width2="20" rgb="000000"/>
            <pm:line position="left" type="1" style="0" width="20" dist="20" width2="20" rgb="000000"/>
            <pm:line position="right" type="1" style="0" width="40" dist="20" width2="20" rgb="000000"/>
          </pm:border>
        </ext>
      </extLst>
    </border>
    <border>
      <left style="thick">
        <color rgb="FF000000"/>
      </left>
      <right style="none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13721036">
            <pm:line position="top" type="1" style="0" width="40" dist="20" width2="20" rgb="000000"/>
            <pm:line position="bottom" type="1" style="0" width="40" dist="20" width2="20" rgb="000000"/>
            <pm:line position="left" type="1" style="0" width="4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double">
        <color rgb="FF000000"/>
      </bottom>
      <extLst>
        <ext uri="smNativeData">
          <pm:border xmlns:pm="smNativeData" id="1713721036">
            <pm:line position="top" type="1" style="0" width="20" dist="20" width2="20" rgb="000000"/>
            <pm:line position="bottom" type="2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double">
        <color rgb="FF000000"/>
      </bottom>
      <extLst>
        <ext uri="smNativeData">
          <pm:border xmlns:pm="smNativeData" id="1713721036">
            <pm:line position="top" type="1" style="0" width="20" dist="20" width2="20" rgb="000000"/>
            <pm:line position="bottom" type="2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double">
        <color rgb="FF000000"/>
      </bottom>
      <extLst>
        <ext uri="smNativeData">
          <pm:border xmlns:pm="smNativeData" id="1713721036">
            <pm:line position="bottom" type="2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21036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3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21036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13721036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21036">
            <pm:line position="top" type="1" style="0" width="20" dist="20" width2="20" rgb="000000"/>
            <pm:line position="bottom" type="1" style="0" width="20" dist="20" width2="20" rgb="000000"/>
            <pm:line position="left" type="1" style="0" width="4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3721036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1372103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13721036"/>
        </ext>
      </extLst>
    </border>
  </borders>
  <cellStyleXfs count="2">
    <xf numFmtId="0" fontId="0" fillId="0" borderId="0" applyNumberFormat="1" applyFont="1" applyFill="1" applyBorder="1" applyAlignment="1" applyProtection="1"/>
    <xf numFmtId="9" fontId="13" fillId="0" borderId="0" applyNumberFormat="1" applyFont="0" applyFill="0" applyBorder="0" applyAlignment="0" applyProtection="0"/>
  </cellStyleXfs>
  <cellXfs count="181">
    <xf numFmtId="0" fontId="0" fillId="0" borderId="0" xfId="0"/>
    <xf numFmtId="9" fontId="13" fillId="0" borderId="0" xfId="1"/>
    <xf numFmtId="14" fontId="0" fillId="0" borderId="1" xfId="0" applyNumberFormat="1" applyBorder="1" applyAlignment="1" applyProtection="1">
      <alignment horizontal="center" vertical="center"/>
      <protection locked="0" hidden="0"/>
    </xf>
    <xf numFmtId="0" fontId="0" fillId="0" borderId="2" xfId="0" applyBorder="1" applyAlignment="1" applyProtection="1">
      <alignment vertical="center"/>
      <protection locked="0" hidden="0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0" fillId="0" borderId="3" xfId="0" applyBorder="1" applyAlignment="1">
      <alignment horizontal="center"/>
    </xf>
    <xf numFmtId="0" fontId="3" fillId="5" borderId="4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vertical="center"/>
    </xf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3" fillId="6" borderId="5" xfId="0" applyFont="1" applyFill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/>
    </xf>
    <xf numFmtId="0" fontId="2" fillId="9" borderId="8" xfId="0" applyFont="1" applyFill="1" applyBorder="1" applyAlignment="1">
      <alignment horizontal="center" vertical="center"/>
    </xf>
    <xf numFmtId="0" fontId="2" fillId="10" borderId="9" xfId="0" applyFont="1" applyFill="1" applyBorder="1" applyAlignment="1">
      <alignment vertical="center"/>
    </xf>
    <xf numFmtId="0" fontId="2" fillId="11" borderId="10" xfId="0" applyFont="1" applyFill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vertical="center"/>
    </xf>
    <xf numFmtId="0" fontId="2" fillId="0" borderId="17" xfId="0" applyFont="1" applyBorder="1" applyAlignment="1">
      <alignment vertical="center"/>
    </xf>
    <xf numFmtId="0" fontId="2" fillId="0" borderId="18" xfId="0" applyFont="1" applyBorder="1" applyAlignment="1">
      <alignment vertical="center"/>
    </xf>
    <xf numFmtId="0" fontId="0" fillId="0" borderId="0" xfId="0" applyAlignment="1">
      <alignment horizontal="right" vertical="center" indent="1"/>
      <extLst>
        <ext uri="smNativeData">
          <pm:cellMargin xmlns:pm="smNativeData" id="1713721036" l="0" r="113" t="0" b="0" textRotation="0"/>
        </ext>
      </extLst>
    </xf>
    <xf numFmtId="0" fontId="0" fillId="0" borderId="3" xfId="0" applyBorder="1" applyAlignment="1">
      <alignment horizontal="right" indent="1"/>
      <extLst>
        <ext uri="smNativeData">
          <pm:cellMargin xmlns:pm="smNativeData" id="1713721036" l="0" r="113" t="0" b="0" textRotation="0"/>
        </ext>
      </extLst>
    </xf>
    <xf numFmtId="165" fontId="0" fillId="0" borderId="0" xfId="0" applyNumberFormat="1" applyAlignment="1">
      <alignment horizontal="right" vertical="center" indent="1"/>
      <extLst>
        <ext uri="smNativeData">
          <pm:cellMargin xmlns:pm="smNativeData" id="1713721036" l="0" r="113" t="0" b="0" textRotation="0"/>
        </ext>
      </extLst>
    </xf>
    <xf numFmtId="165" fontId="0" fillId="8" borderId="7" xfId="0" applyNumberFormat="1" applyFill="1" applyBorder="1" applyAlignment="1">
      <alignment horizontal="right" vertical="center" indent="1"/>
      <extLst>
        <ext uri="smNativeData">
          <pm:cellMargin xmlns:pm="smNativeData" id="1713721036" l="0" r="113" t="0" b="0" textRotation="0"/>
        </ext>
      </extLst>
    </xf>
    <xf numFmtId="1" fontId="7" fillId="20" borderId="19" xfId="0" applyNumberFormat="1" applyFont="1" applyFill="1" applyBorder="1" applyAlignment="1">
      <alignment vertical="center"/>
    </xf>
    <xf numFmtId="0" fontId="2" fillId="0" borderId="20" xfId="0" applyFont="1" applyBorder="1" applyAlignment="1">
      <alignment vertical="center"/>
    </xf>
    <xf numFmtId="0" fontId="2" fillId="0" borderId="21" xfId="0" applyFont="1" applyBorder="1" applyAlignment="1">
      <alignment vertical="center"/>
    </xf>
    <xf numFmtId="0" fontId="2" fillId="0" borderId="22" xfId="0" applyFont="1" applyBorder="1" applyAlignment="1">
      <alignment vertical="center"/>
    </xf>
    <xf numFmtId="0" fontId="2" fillId="0" borderId="23" xfId="0" applyFont="1" applyBorder="1" applyAlignment="1">
      <alignment vertical="center"/>
    </xf>
    <xf numFmtId="0" fontId="2" fillId="0" borderId="24" xfId="0" applyFont="1" applyBorder="1" applyAlignment="1">
      <alignment vertical="center"/>
    </xf>
    <xf numFmtId="0" fontId="2" fillId="0" borderId="25" xfId="0" applyFont="1" applyBorder="1" applyAlignment="1">
      <alignment vertical="center"/>
    </xf>
    <xf numFmtId="165" fontId="0" fillId="8" borderId="7" xfId="0" applyNumberFormat="1" applyFill="1" applyBorder="1" applyAlignment="1">
      <alignment horizontal="right" vertical="center" indent="1"/>
      <extLst>
        <ext uri="smNativeData">
          <pm:cellMargin xmlns:pm="smNativeData" id="1713721036" l="0" r="192" t="0" b="0" textRotation="0"/>
        </ext>
      </extLst>
    </xf>
    <xf numFmtId="165" fontId="2" fillId="0" borderId="26" xfId="0" applyNumberFormat="1" applyFont="1" applyBorder="1" applyAlignment="1">
      <alignment horizontal="right" vertical="center" indent="1"/>
      <extLst>
        <ext uri="smNativeData">
          <pm:cellMargin xmlns:pm="smNativeData" id="1713721036" l="0" r="113" t="0" b="0" textRotation="0"/>
        </ext>
      </extLst>
    </xf>
    <xf numFmtId="165" fontId="2" fillId="0" borderId="27" xfId="0" applyNumberFormat="1" applyFont="1" applyBorder="1" applyAlignment="1">
      <alignment horizontal="right" vertical="center" indent="1"/>
      <extLst>
        <ext uri="smNativeData">
          <pm:cellMargin xmlns:pm="smNativeData" id="1713721036" l="0" r="113" t="0" b="0" textRotation="0"/>
        </ext>
      </extLst>
    </xf>
    <xf numFmtId="165" fontId="2" fillId="0" borderId="28" xfId="0" applyNumberFormat="1" applyFont="1" applyBorder="1" applyAlignment="1">
      <alignment horizontal="right" vertical="center" indent="1"/>
      <extLst>
        <ext uri="smNativeData">
          <pm:cellMargin xmlns:pm="smNativeData" id="1713721036" l="0" r="113" t="0" b="0" textRotation="0"/>
        </ext>
      </extLst>
    </xf>
    <xf numFmtId="165" fontId="2" fillId="0" borderId="29" xfId="0" applyNumberFormat="1" applyFont="1" applyBorder="1" applyAlignment="1">
      <alignment horizontal="right" vertical="center" indent="1"/>
      <extLst>
        <ext uri="smNativeData">
          <pm:cellMargin xmlns:pm="smNativeData" id="1713721036" l="0" r="113" t="0" b="0" textRotation="0"/>
        </ext>
      </extLst>
    </xf>
    <xf numFmtId="165" fontId="0" fillId="0" borderId="30" xfId="0" applyNumberFormat="1" applyBorder="1" applyAlignment="1">
      <alignment horizontal="right" vertical="center" indent="1"/>
      <extLst>
        <ext uri="smNativeData">
          <pm:cellMargin xmlns:pm="smNativeData" id="1713721036" l="0" r="113" t="0" b="0" textRotation="0"/>
        </ext>
      </extLst>
    </xf>
    <xf numFmtId="3" fontId="0" fillId="32" borderId="31" xfId="0" applyNumberFormat="1" applyFill="1" applyBorder="1" applyAlignment="1">
      <alignment horizontal="center" vertical="center"/>
    </xf>
    <xf numFmtId="3" fontId="0" fillId="33" borderId="32" xfId="0" applyNumberFormat="1" applyFill="1" applyBorder="1" applyAlignment="1">
      <alignment horizontal="center" vertical="center"/>
    </xf>
    <xf numFmtId="0" fontId="8" fillId="0" borderId="0" xfId="0" applyFont="1"/>
    <xf numFmtId="166" fontId="0" fillId="0" borderId="0" xfId="0" applyNumberFormat="1"/>
    <xf numFmtId="168" fontId="9" fillId="0" borderId="1" xfId="0" applyNumberFormat="1" applyFont="1" applyBorder="1" applyAlignment="1" applyProtection="1">
      <alignment horizontal="right" vertical="center" indent="1"/>
      <protection locked="0" hidden="0"/>
      <extLst>
        <ext uri="smNativeData">
          <pm:cellMargin xmlns:pm="smNativeData" id="1713721036" l="0" r="192" t="0" b="0" textRotation="0"/>
        </ext>
      </extLst>
    </xf>
    <xf numFmtId="168" fontId="0" fillId="34" borderId="33" xfId="0" applyNumberFormat="1" applyFill="1" applyBorder="1" applyAlignment="1">
      <alignment horizontal="right" vertical="center" indent="1"/>
      <extLst>
        <ext uri="smNativeData">
          <pm:cellMargin xmlns:pm="smNativeData" id="1713721036" l="0" r="113" t="0" b="0" textRotation="0"/>
        </ext>
      </extLst>
    </xf>
    <xf numFmtId="168" fontId="0" fillId="35" borderId="34" xfId="0" applyNumberFormat="1" applyFill="1" applyBorder="1" applyAlignment="1">
      <alignment horizontal="right" vertical="center" indent="1"/>
      <extLst>
        <ext uri="smNativeData">
          <pm:cellMargin xmlns:pm="smNativeData" id="1713721036" l="0" r="113" t="0" b="0" textRotation="0"/>
        </ext>
      </extLst>
    </xf>
    <xf numFmtId="168" fontId="0" fillId="0" borderId="13" xfId="0" applyNumberFormat="1" applyBorder="1" applyAlignment="1" applyProtection="1">
      <alignment horizontal="right" vertical="center" indent="1"/>
      <protection locked="0" hidden="0"/>
      <extLst>
        <ext uri="smNativeData">
          <pm:cellMargin xmlns:pm="smNativeData" id="1713721036" l="0" r="113" t="0" b="0" textRotation="0"/>
        </ext>
      </extLst>
    </xf>
    <xf numFmtId="0" fontId="0" fillId="0" borderId="0" xfId="0" applyAlignment="1">
      <alignment vertical="center" wrapText="1"/>
    </xf>
    <xf numFmtId="0" fontId="2" fillId="0" borderId="35" xfId="0" applyFont="1" applyBorder="1" applyAlignment="1">
      <alignment horizontal="center" vertical="center"/>
    </xf>
    <xf numFmtId="165" fontId="2" fillId="0" borderId="35" xfId="0" applyNumberFormat="1" applyFont="1" applyBorder="1" applyAlignment="1">
      <alignment horizontal="right" vertical="center" indent="1"/>
      <extLst>
        <ext uri="smNativeData">
          <pm:cellMargin xmlns:pm="smNativeData" id="1713721036" l="0" r="113" t="0" b="0" textRotation="0"/>
        </ext>
      </extLst>
    </xf>
    <xf numFmtId="0" fontId="2" fillId="37" borderId="36" xfId="0" applyFont="1" applyFill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38" borderId="37" xfId="0" applyFont="1" applyFill="1" applyBorder="1" applyAlignment="1">
      <alignment horizontal="center" vertical="center"/>
      <extLst>
        <ext uri="smNativeData">
          <pm:cellMargin xmlns:pm="smNativeData" id="1713721036" l="0" r="113" t="0" b="0" textRotation="0"/>
        </ext>
      </extLst>
    </xf>
    <xf numFmtId="0" fontId="0" fillId="0" borderId="2" xfId="0" applyBorder="1" applyAlignment="1" applyProtection="1">
      <alignment horizontal="center" vertical="center"/>
      <protection locked="0" hidden="0"/>
    </xf>
    <xf numFmtId="1" fontId="2" fillId="8" borderId="7" xfId="0" applyNumberFormat="1" applyFont="1" applyFill="1" applyBorder="1" applyAlignment="1">
      <alignment horizontal="center" vertical="center"/>
    </xf>
    <xf numFmtId="1" fontId="0" fillId="0" borderId="0" xfId="0" applyNumberFormat="1" applyAlignment="1">
      <alignment vertical="center"/>
      <extLst>
        <ext uri="smNativeData">
          <pm:cellMargin xmlns:pm="smNativeData" id="1713721036" l="0" r="113" t="0" b="0" textRotation="0"/>
        </ext>
      </extLst>
    </xf>
    <xf numFmtId="1" fontId="6" fillId="0" borderId="0" xfId="0" applyNumberFormat="1" applyFont="1" applyAlignment="1">
      <alignment horizontal="center"/>
      <extLst>
        <ext uri="smNativeData">
          <pm:cellMargin xmlns:pm="smNativeData" id="1713721036" l="0" r="113" t="0" b="0" textRotation="0"/>
        </ext>
      </extLst>
    </xf>
    <xf numFmtId="1" fontId="3" fillId="6" borderId="5" xfId="0" applyNumberFormat="1" applyFont="1" applyFill="1" applyBorder="1" applyAlignment="1">
      <alignment horizontal="center" vertical="center"/>
      <extLst>
        <ext uri="smNativeData">
          <pm:cellMargin xmlns:pm="smNativeData" id="1713721036" l="0" r="113" t="0" b="0" textRotation="0"/>
        </ext>
      </extLst>
    </xf>
    <xf numFmtId="1" fontId="2" fillId="0" borderId="0" xfId="0" applyNumberFormat="1" applyFont="1" applyAlignment="1">
      <alignment vertical="center"/>
      <extLst>
        <ext uri="smNativeData">
          <pm:cellMargin xmlns:pm="smNativeData" id="1713721036" l="0" r="113" t="0" b="0" textRotation="0"/>
        </ext>
      </extLst>
    </xf>
    <xf numFmtId="166" fontId="0" fillId="0" borderId="2" xfId="0" applyNumberFormat="1" applyBorder="1" applyAlignment="1" applyProtection="1">
      <alignment vertical="center"/>
      <protection locked="0" hidden="0"/>
      <extLst>
        <ext uri="smNativeData">
          <pm:cellMargin xmlns:pm="smNativeData" id="1713721036" l="0" r="113" t="0" b="0" textRotation="0"/>
        </ext>
      </extLst>
    </xf>
    <xf numFmtId="166" fontId="2" fillId="11" borderId="10" xfId="0" applyNumberFormat="1" applyFont="1" applyFill="1" applyBorder="1" applyAlignment="1">
      <alignment vertical="center"/>
      <extLst>
        <ext uri="smNativeData">
          <pm:cellMargin xmlns:pm="smNativeData" id="1713721036" l="0" r="113" t="0" b="0" textRotation="0"/>
        </ext>
      </extLst>
    </xf>
    <xf numFmtId="1" fontId="2" fillId="0" borderId="18" xfId="0" applyNumberFormat="1" applyFont="1" applyBorder="1" applyAlignment="1">
      <alignment vertical="center"/>
      <extLst>
        <ext uri="smNativeData">
          <pm:cellMargin xmlns:pm="smNativeData" id="1713721036" l="0" r="113" t="0" b="0" textRotation="0"/>
        </ext>
      </extLst>
    </xf>
    <xf numFmtId="1" fontId="2" fillId="0" borderId="13" xfId="0" applyNumberFormat="1" applyFont="1" applyBorder="1" applyAlignment="1">
      <alignment vertical="center"/>
      <extLst>
        <ext uri="smNativeData">
          <pm:cellMargin xmlns:pm="smNativeData" id="1713721036" l="0" r="113" t="0" b="0" textRotation="0"/>
        </ext>
      </extLst>
    </xf>
    <xf numFmtId="1" fontId="2" fillId="0" borderId="22" xfId="0" applyNumberFormat="1" applyFont="1" applyBorder="1" applyAlignment="1">
      <alignment vertical="center"/>
      <extLst>
        <ext uri="smNativeData">
          <pm:cellMargin xmlns:pm="smNativeData" id="1713721036" l="0" r="113" t="0" b="0" textRotation="0"/>
        </ext>
      </extLst>
    </xf>
    <xf numFmtId="1" fontId="2" fillId="0" borderId="25" xfId="0" applyNumberFormat="1" applyFont="1" applyBorder="1" applyAlignment="1">
      <alignment vertical="center"/>
      <extLst>
        <ext uri="smNativeData">
          <pm:cellMargin xmlns:pm="smNativeData" id="1713721036" l="0" r="113" t="0" b="0" textRotation="0"/>
        </ext>
      </extLst>
    </xf>
    <xf numFmtId="0" fontId="0" fillId="0" borderId="0" xfId="0" applyAlignment="1">
      <alignment horizontal="right" indent="1"/>
      <extLst>
        <ext uri="smNativeData">
          <pm:cellMargin xmlns:pm="smNativeData" id="1713721036" l="0" r="113" t="0" b="0" textRotation="0"/>
        </ext>
      </extLst>
    </xf>
    <xf numFmtId="165" fontId="2" fillId="0" borderId="0" xfId="0" applyNumberFormat="1" applyFont="1" applyAlignment="1">
      <alignment horizontal="right" vertical="center" indent="1"/>
      <extLst>
        <ext uri="smNativeData">
          <pm:cellMargin xmlns:pm="smNativeData" id="1713721036" l="0" r="113" t="0" b="0" textRotation="0"/>
        </ext>
      </extLst>
    </xf>
    <xf numFmtId="0" fontId="3" fillId="0" borderId="0" xfId="0" applyFont="1" applyAlignment="1">
      <alignment horizontal="right" vertical="center" indent="1"/>
      <extLst>
        <ext uri="smNativeData">
          <pm:cellMargin xmlns:pm="smNativeData" id="1713721036" l="0" r="113" t="0" b="0" textRotation="0"/>
        </ext>
      </extLst>
    </xf>
    <xf numFmtId="0" fontId="8" fillId="39" borderId="38" xfId="0" applyFont="1" applyFill="1" applyBorder="1" applyAlignment="1">
      <alignment horizontal="left" vertical="center"/>
    </xf>
    <xf numFmtId="0" fontId="0" fillId="40" borderId="39" xfId="0" applyFill="1" applyBorder="1"/>
    <xf numFmtId="165" fontId="2" fillId="41" borderId="40" xfId="0" applyNumberFormat="1" applyFont="1" applyFill="1" applyBorder="1" applyAlignment="1">
      <alignment horizontal="right" vertical="center" indent="1"/>
      <extLst>
        <ext uri="smNativeData">
          <pm:cellMargin xmlns:pm="smNativeData" id="1713721036" l="0" r="113" t="0" b="0" textRotation="0"/>
        </ext>
      </extLst>
    </xf>
    <xf numFmtId="0" fontId="2" fillId="0" borderId="0" xfId="0" applyFont="1" applyAlignment="1">
      <alignment horizontal="center" vertical="center"/>
      <extLst>
        <ext uri="smNativeData">
          <pm:cellMargin xmlns:pm="smNativeData" id="1713721036" l="0" r="113" t="0" b="0" textRotation="0"/>
        </ext>
      </extLst>
    </xf>
    <xf numFmtId="168" fontId="0" fillId="0" borderId="0" xfId="0" applyNumberFormat="1" applyAlignment="1">
      <alignment horizontal="right" vertical="center" indent="1"/>
      <extLst>
        <ext uri="smNativeData">
          <pm:cellMargin xmlns:pm="smNativeData" id="1713721036" l="0" r="113" t="0" b="0" textRotation="0"/>
        </ext>
      </extLst>
    </xf>
    <xf numFmtId="0" fontId="3" fillId="42" borderId="41" xfId="0" applyFont="1" applyFill="1" applyBorder="1" applyAlignment="1">
      <alignment horizontal="right" vertical="center" indent="1"/>
      <extLst>
        <ext uri="smNativeData">
          <pm:cellMargin xmlns:pm="smNativeData" id="1713721036" l="0" r="113" t="0" b="0" textRotation="0"/>
        </ext>
      </extLst>
    </xf>
    <xf numFmtId="3" fontId="9" fillId="32" borderId="31" xfId="0" applyNumberFormat="1" applyFont="1" applyFill="1" applyBorder="1" applyAlignment="1">
      <alignment horizontal="center" vertical="center"/>
    </xf>
    <xf numFmtId="3" fontId="9" fillId="33" borderId="32" xfId="0" applyNumberFormat="1" applyFont="1" applyFill="1" applyBorder="1" applyAlignment="1">
      <alignment horizontal="center" vertical="center"/>
    </xf>
    <xf numFmtId="168" fontId="0" fillId="0" borderId="1" xfId="0" applyNumberFormat="1" applyBorder="1" applyAlignment="1" applyProtection="1">
      <alignment horizontal="right" vertical="center" indent="1"/>
      <protection locked="0" hidden="0"/>
      <extLst>
        <ext uri="smNativeData">
          <pm:cellMargin xmlns:pm="smNativeData" id="1713721036" l="0" r="192" t="0" b="0" textRotation="0"/>
        </ext>
      </extLst>
    </xf>
    <xf numFmtId="3" fontId="10" fillId="33" borderId="32" xfId="0" applyNumberFormat="1" applyFont="1" applyFill="1" applyBorder="1" applyAlignment="1">
      <alignment horizontal="center" vertical="center"/>
    </xf>
    <xf numFmtId="168" fontId="10" fillId="35" borderId="34" xfId="0" applyNumberFormat="1" applyFont="1" applyFill="1" applyBorder="1" applyAlignment="1">
      <alignment horizontal="right" vertical="center" indent="1"/>
      <extLst>
        <ext uri="smNativeData">
          <pm:cellMargin xmlns:pm="smNativeData" id="1713721036" l="0" r="113" t="0" b="0" textRotation="0"/>
        </ext>
      </extLst>
    </xf>
    <xf numFmtId="0" fontId="11" fillId="0" borderId="0" xfId="0" applyFont="1"/>
    <xf numFmtId="165" fontId="11" fillId="0" borderId="0" xfId="0" applyNumberFormat="1" applyFont="1">
      <extLst>
        <ext uri="smNativeData">
          <pm:cellMargin xmlns:pm="smNativeData" id="1713721036" l="0" r="113" t="0" b="0" textRotation="0"/>
        </ext>
      </extLst>
    </xf>
    <xf numFmtId="3" fontId="9" fillId="43" borderId="42" xfId="0" applyNumberFormat="1" applyFont="1" applyFill="1" applyBorder="1" applyAlignment="1">
      <alignment horizontal="center" vertical="center"/>
    </xf>
    <xf numFmtId="168" fontId="0" fillId="44" borderId="43" xfId="0" applyNumberFormat="1" applyFill="1" applyBorder="1" applyAlignment="1">
      <alignment horizontal="right" vertical="center" indent="1"/>
      <extLst>
        <ext uri="smNativeData">
          <pm:cellMargin xmlns:pm="smNativeData" id="1713721036" l="0" r="113" t="0" b="0" textRotation="0"/>
        </ext>
      </extLst>
    </xf>
    <xf numFmtId="3" fontId="10" fillId="45" borderId="44" xfId="0" applyNumberFormat="1" applyFont="1" applyFill="1" applyBorder="1" applyAlignment="1">
      <alignment horizontal="center" vertical="center"/>
    </xf>
    <xf numFmtId="168" fontId="0" fillId="46" borderId="45" xfId="0" applyNumberFormat="1" applyFill="1" applyBorder="1" applyAlignment="1">
      <alignment horizontal="right" vertical="center" indent="1"/>
      <extLst>
        <ext uri="smNativeData">
          <pm:cellMargin xmlns:pm="smNativeData" id="1713721036" l="0" r="113" t="0" b="0" textRotation="0"/>
        </ext>
      </extLst>
    </xf>
    <xf numFmtId="0" fontId="0" fillId="0" borderId="1" xfId="0" applyBorder="1" applyAlignment="1" applyProtection="1">
      <alignment vertical="center"/>
      <protection locked="0" hidden="0"/>
    </xf>
    <xf numFmtId="0" fontId="0" fillId="0" borderId="1" xfId="0" applyBorder="1" applyAlignment="1" applyProtection="1">
      <alignment horizontal="center" vertical="center"/>
      <protection locked="0" hidden="0"/>
    </xf>
    <xf numFmtId="166" fontId="0" fillId="0" borderId="1" xfId="0" applyNumberFormat="1" applyBorder="1" applyAlignment="1" applyProtection="1">
      <alignment vertical="center"/>
      <protection locked="0" hidden="0"/>
      <extLst>
        <ext uri="smNativeData">
          <pm:cellMargin xmlns:pm="smNativeData" id="1713721036" l="0" r="113" t="0" b="0" textRotation="0"/>
        </ext>
      </extLst>
    </xf>
    <xf numFmtId="168" fontId="0" fillId="0" borderId="46" xfId="0" applyNumberFormat="1" applyBorder="1" applyAlignment="1" applyProtection="1">
      <alignment horizontal="right" vertical="center" indent="1"/>
      <protection locked="0" hidden="0"/>
      <extLst>
        <ext uri="smNativeData">
          <pm:cellMargin xmlns:pm="smNativeData" id="1713721036" l="0" r="113" t="0" b="0" textRotation="0"/>
        </ext>
      </extLst>
    </xf>
    <xf numFmtId="168" fontId="0" fillId="48" borderId="47" xfId="0" applyNumberFormat="1" applyFill="1" applyBorder="1" applyAlignment="1">
      <alignment horizontal="right" vertical="center" indent="1"/>
      <extLst>
        <ext uri="smNativeData">
          <pm:cellMargin xmlns:pm="smNativeData" id="1713721036" l="0" r="113" t="0" b="0" textRotation="0"/>
        </ext>
      </extLst>
    </xf>
    <xf numFmtId="0" fontId="0" fillId="0" borderId="48" xfId="0" applyBorder="1" applyAlignment="1">
      <alignment vertical="center"/>
    </xf>
    <xf numFmtId="165" fontId="0" fillId="0" borderId="2" xfId="0" applyNumberFormat="1" applyBorder="1" applyAlignment="1">
      <alignment horizontal="right" vertical="center" indent="1"/>
      <extLst>
        <ext uri="smNativeData">
          <pm:cellMargin xmlns:pm="smNativeData" id="1713721036" l="0" r="113" t="0" b="0" textRotation="0"/>
        </ext>
      </extLst>
    </xf>
    <xf numFmtId="0" fontId="0" fillId="0" borderId="48" xfId="0" applyBorder="1"/>
    <xf numFmtId="14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166" fontId="9" fillId="0" borderId="1" xfId="0" applyNumberFormat="1" applyFont="1" applyBorder="1" applyAlignment="1">
      <alignment vertical="center"/>
      <extLst>
        <ext uri="smNativeData">
          <pm:cellMargin xmlns:pm="smNativeData" id="1713721036" l="0" r="113" t="0" b="0" textRotation="0"/>
        </ext>
      </extLst>
    </xf>
    <xf numFmtId="167" fontId="0" fillId="0" borderId="2" xfId="0" applyNumberFormat="1" applyBorder="1" applyAlignment="1">
      <alignment vertical="center"/>
      <extLst>
        <ext uri="smNativeData">
          <pm:cellMargin xmlns:pm="smNativeData" id="1713721036" l="0" r="113" t="0" b="0" textRotation="0"/>
        </ext>
      </extLst>
    </xf>
    <xf numFmtId="168" fontId="9" fillId="0" borderId="1" xfId="0" applyNumberFormat="1" applyFont="1" applyBorder="1" applyAlignment="1">
      <alignment horizontal="right" vertical="center" indent="1"/>
      <extLst>
        <ext uri="smNativeData">
          <pm:cellMargin xmlns:pm="smNativeData" id="1713721036" l="0" r="192" t="0" b="0" textRotation="0"/>
        </ext>
      </extLst>
    </xf>
    <xf numFmtId="168" fontId="9" fillId="0" borderId="46" xfId="0" applyNumberFormat="1" applyFont="1" applyBorder="1" applyAlignment="1">
      <alignment horizontal="right" vertical="center" indent="1"/>
      <extLst>
        <ext uri="smNativeData">
          <pm:cellMargin xmlns:pm="smNativeData" id="1713721036" l="0" r="113" t="0" b="0" textRotation="0"/>
        </ext>
      </extLst>
    </xf>
    <xf numFmtId="168" fontId="9" fillId="0" borderId="13" xfId="0" applyNumberFormat="1" applyFont="1" applyBorder="1" applyAlignment="1">
      <alignment horizontal="right" vertical="center" indent="1"/>
      <extLst>
        <ext uri="smNativeData">
          <pm:cellMargin xmlns:pm="smNativeData" id="1713721036" l="0" r="113" t="0" b="0" textRotation="0"/>
        </ext>
      </extLst>
    </xf>
    <xf numFmtId="0" fontId="0" fillId="0" borderId="2" xfId="0" applyBorder="1" applyAlignment="1">
      <alignment horizontal="center" vertical="center"/>
    </xf>
    <xf numFmtId="166" fontId="0" fillId="0" borderId="2" xfId="0" applyNumberFormat="1" applyBorder="1" applyAlignment="1">
      <alignment vertical="center"/>
      <extLst>
        <ext uri="smNativeData">
          <pm:cellMargin xmlns:pm="smNativeData" id="1713721036" l="0" r="113" t="0" b="0" textRotation="0"/>
        </ext>
      </extLst>
    </xf>
    <xf numFmtId="168" fontId="0" fillId="0" borderId="13" xfId="0" applyNumberFormat="1" applyBorder="1" applyAlignment="1">
      <alignment horizontal="right" vertical="center" indent="1"/>
      <extLst>
        <ext uri="smNativeData">
          <pm:cellMargin xmlns:pm="smNativeData" id="1713721036" l="0" r="113" t="0" b="0" textRotation="0"/>
        </ext>
      </extLst>
    </xf>
    <xf numFmtId="14" fontId="10" fillId="0" borderId="1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10" fillId="0" borderId="2" xfId="0" applyFont="1" applyBorder="1" applyAlignment="1">
      <alignment horizontal="center" vertical="center"/>
    </xf>
    <xf numFmtId="166" fontId="10" fillId="0" borderId="2" xfId="0" applyNumberFormat="1" applyFont="1" applyBorder="1" applyAlignment="1">
      <alignment vertical="center"/>
      <extLst>
        <ext uri="smNativeData">
          <pm:cellMargin xmlns:pm="smNativeData" id="1713721036" l="0" r="113" t="0" b="0" textRotation="0"/>
        </ext>
      </extLst>
    </xf>
    <xf numFmtId="167" fontId="10" fillId="0" borderId="2" xfId="0" applyNumberFormat="1" applyFont="1" applyBorder="1" applyAlignment="1">
      <alignment vertical="center"/>
      <extLst>
        <ext uri="smNativeData">
          <pm:cellMargin xmlns:pm="smNativeData" id="1713721036" l="0" r="113" t="0" b="0" textRotation="0"/>
        </ext>
      </extLst>
    </xf>
    <xf numFmtId="168" fontId="10" fillId="0" borderId="1" xfId="0" applyNumberFormat="1" applyFont="1" applyBorder="1" applyAlignment="1">
      <alignment horizontal="right" vertical="center" indent="1"/>
      <extLst>
        <ext uri="smNativeData">
          <pm:cellMargin xmlns:pm="smNativeData" id="1713721036" l="0" r="192" t="0" b="0" textRotation="0"/>
        </ext>
      </extLst>
    </xf>
    <xf numFmtId="168" fontId="10" fillId="0" borderId="13" xfId="0" applyNumberFormat="1" applyFont="1" applyBorder="1" applyAlignment="1">
      <alignment horizontal="right" vertical="center" indent="1"/>
      <extLst>
        <ext uri="smNativeData">
          <pm:cellMargin xmlns:pm="smNativeData" id="1713721036" l="0" r="113" t="0" b="0" textRotation="0"/>
        </ext>
      </extLst>
    </xf>
    <xf numFmtId="168" fontId="0" fillId="0" borderId="1" xfId="0" applyNumberFormat="1" applyBorder="1" applyAlignment="1">
      <alignment horizontal="right" vertical="center" indent="1"/>
      <extLst>
        <ext uri="smNativeData">
          <pm:cellMargin xmlns:pm="smNativeData" id="1713721036" l="0" r="192" t="0" b="0" textRotation="0"/>
        </ext>
      </extLst>
    </xf>
    <xf numFmtId="14" fontId="10" fillId="0" borderId="49" xfId="0" applyNumberFormat="1" applyFont="1" applyBorder="1" applyAlignment="1">
      <alignment horizontal="center" vertical="center"/>
    </xf>
    <xf numFmtId="0" fontId="10" fillId="0" borderId="50" xfId="0" applyFont="1" applyBorder="1" applyAlignment="1">
      <alignment vertical="center"/>
    </xf>
    <xf numFmtId="0" fontId="10" fillId="0" borderId="50" xfId="0" applyFont="1" applyBorder="1" applyAlignment="1">
      <alignment horizontal="center" vertical="center"/>
    </xf>
    <xf numFmtId="166" fontId="10" fillId="0" borderId="50" xfId="0" applyNumberFormat="1" applyFont="1" applyBorder="1" applyAlignment="1">
      <alignment vertical="center"/>
      <extLst>
        <ext uri="smNativeData">
          <pm:cellMargin xmlns:pm="smNativeData" id="1713721036" l="0" r="113" t="0" b="0" textRotation="0"/>
        </ext>
      </extLst>
    </xf>
    <xf numFmtId="167" fontId="10" fillId="0" borderId="50" xfId="0" applyNumberFormat="1" applyFont="1" applyBorder="1" applyAlignment="1">
      <alignment vertical="center"/>
      <extLst>
        <ext uri="smNativeData">
          <pm:cellMargin xmlns:pm="smNativeData" id="1713721036" l="0" r="113" t="0" b="0" textRotation="0"/>
        </ext>
      </extLst>
    </xf>
    <xf numFmtId="168" fontId="10" fillId="0" borderId="49" xfId="0" applyNumberFormat="1" applyFont="1" applyBorder="1" applyAlignment="1">
      <alignment horizontal="right" vertical="center" indent="1"/>
      <extLst>
        <ext uri="smNativeData">
          <pm:cellMargin xmlns:pm="smNativeData" id="1713721036" l="0" r="192" t="0" b="0" textRotation="0"/>
        </ext>
      </extLst>
    </xf>
    <xf numFmtId="168" fontId="10" fillId="0" borderId="22" xfId="0" applyNumberFormat="1" applyFont="1" applyBorder="1" applyAlignment="1">
      <alignment horizontal="right" vertical="center" indent="1"/>
      <extLst>
        <ext uri="smNativeData">
          <pm:cellMargin xmlns:pm="smNativeData" id="1713721036" l="0" r="113" t="0" b="0" textRotation="0"/>
        </ext>
      </extLst>
    </xf>
    <xf numFmtId="14" fontId="9" fillId="0" borderId="51" xfId="0" applyNumberFormat="1" applyFont="1" applyBorder="1" applyAlignment="1">
      <alignment horizontal="center" vertical="center"/>
    </xf>
    <xf numFmtId="0" fontId="9" fillId="0" borderId="51" xfId="0" applyFont="1" applyBorder="1" applyAlignment="1">
      <alignment vertical="center"/>
    </xf>
    <xf numFmtId="0" fontId="9" fillId="0" borderId="51" xfId="0" applyFont="1" applyBorder="1" applyAlignment="1">
      <alignment horizontal="center" vertical="center"/>
    </xf>
    <xf numFmtId="166" fontId="9" fillId="0" borderId="51" xfId="0" applyNumberFormat="1" applyFont="1" applyBorder="1" applyAlignment="1">
      <alignment vertical="center"/>
      <extLst>
        <ext uri="smNativeData">
          <pm:cellMargin xmlns:pm="smNativeData" id="1713721036" l="0" r="113" t="0" b="0" textRotation="0"/>
        </ext>
      </extLst>
    </xf>
    <xf numFmtId="168" fontId="9" fillId="0" borderId="51" xfId="0" applyNumberFormat="1" applyFont="1" applyBorder="1" applyAlignment="1">
      <alignment horizontal="right" vertical="center" indent="1"/>
      <extLst>
        <ext uri="smNativeData">
          <pm:cellMargin xmlns:pm="smNativeData" id="1713721036" l="0" r="192" t="0" b="0" textRotation="0"/>
        </ext>
      </extLst>
    </xf>
    <xf numFmtId="168" fontId="9" fillId="0" borderId="52" xfId="0" applyNumberFormat="1" applyFont="1" applyBorder="1" applyAlignment="1">
      <alignment horizontal="right" vertical="center" indent="1"/>
      <extLst>
        <ext uri="smNativeData">
          <pm:cellMargin xmlns:pm="smNativeData" id="1713721036" l="0" r="113" t="0" b="0" textRotation="0"/>
        </ext>
      </extLst>
    </xf>
    <xf numFmtId="167" fontId="0" fillId="0" borderId="1" xfId="0" applyNumberFormat="1" applyBorder="1" applyAlignment="1">
      <alignment vertical="center"/>
      <extLst>
        <ext uri="smNativeData">
          <pm:cellMargin xmlns:pm="smNativeData" id="1713721036" l="0" r="113" t="0" b="0" textRotation="0"/>
        </ext>
      </extLst>
    </xf>
    <xf numFmtId="0" fontId="11" fillId="0" borderId="0" xfId="0" applyFont="1" applyAlignment="1">
      <alignment horizontal="left" vertical="center"/>
    </xf>
    <xf numFmtId="165" fontId="11" fillId="0" borderId="0" xfId="0" applyNumberFormat="1" applyFont="1" applyAlignment="1">
      <alignment horizontal="right" vertical="center" indent="1"/>
      <extLst>
        <ext uri="smNativeData">
          <pm:cellMargin xmlns:pm="smNativeData" id="1713721036" l="0" r="113" t="0" b="0" textRotation="0"/>
        </ext>
      </extLst>
    </xf>
    <xf numFmtId="0" fontId="8" fillId="0" borderId="5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12" fillId="0" borderId="55" xfId="0" applyFont="1" applyBorder="1" applyAlignment="1">
      <alignment vertical="center"/>
    </xf>
    <xf numFmtId="0" fontId="12" fillId="0" borderId="56" xfId="0" applyFont="1" applyBorder="1" applyAlignment="1">
      <alignment vertical="center"/>
    </xf>
    <xf numFmtId="0" fontId="12" fillId="0" borderId="57" xfId="0" applyFont="1" applyBorder="1" applyAlignment="1">
      <alignment vertical="center"/>
    </xf>
    <xf numFmtId="0" fontId="12" fillId="0" borderId="58" xfId="0" applyFont="1" applyBorder="1" applyAlignment="1">
      <alignment vertical="center"/>
    </xf>
    <xf numFmtId="0" fontId="12" fillId="0" borderId="59" xfId="0" applyFont="1" applyBorder="1" applyAlignment="1">
      <alignment vertical="center"/>
    </xf>
    <xf numFmtId="0" fontId="12" fillId="0" borderId="60" xfId="0" applyFont="1" applyBorder="1" applyAlignment="1">
      <alignment vertical="center"/>
    </xf>
    <xf numFmtId="165" fontId="0" fillId="0" borderId="61" xfId="0" applyNumberFormat="1" applyBorder="1" applyAlignment="1">
      <alignment horizontal="right" vertical="center" indent="1"/>
      <extLst>
        <ext uri="smNativeData">
          <pm:cellMargin xmlns:pm="smNativeData" id="1713721036" l="0" r="113" t="0" b="0" textRotation="0"/>
        </ext>
      </extLst>
    </xf>
    <xf numFmtId="165" fontId="0" fillId="0" borderId="62" xfId="0" applyNumberFormat="1" applyBorder="1" applyAlignment="1">
      <alignment horizontal="right" vertical="center" indent="1"/>
      <extLst>
        <ext uri="smNativeData">
          <pm:cellMargin xmlns:pm="smNativeData" id="1713721036" l="0" r="113" t="0" b="0" textRotation="0"/>
        </ext>
      </extLst>
    </xf>
    <xf numFmtId="0" fontId="8" fillId="0" borderId="55" xfId="0" applyFont="1" applyBorder="1"/>
    <xf numFmtId="165" fontId="8" fillId="0" borderId="63" xfId="0" applyNumberFormat="1" applyFont="1" applyBorder="1" applyAlignment="1">
      <alignment horizontal="right" indent="1"/>
      <extLst>
        <ext uri="smNativeData">
          <pm:cellMargin xmlns:pm="smNativeData" id="1713721036" l="0" r="113" t="0" b="0" textRotation="0"/>
        </ext>
      </extLst>
    </xf>
    <xf numFmtId="165" fontId="8" fillId="0" borderId="64" xfId="0" applyNumberFormat="1" applyFont="1" applyBorder="1" applyAlignment="1">
      <alignment horizontal="right" indent="1"/>
      <extLst>
        <ext uri="smNativeData">
          <pm:cellMargin xmlns:pm="smNativeData" id="1713721036" l="0" r="113" t="0" b="0" textRotation="0"/>
        </ext>
      </extLst>
    </xf>
    <xf numFmtId="0" fontId="9" fillId="0" borderId="65" xfId="0" applyFont="1" applyBorder="1"/>
    <xf numFmtId="0" fontId="0" fillId="0" borderId="0" xfId="0" applyAlignment="1" applyProtection="1">
      <alignment vertical="center"/>
      <protection locked="0" hidden="0"/>
    </xf>
    <xf numFmtId="0" fontId="0" fillId="0" borderId="0" xfId="0" applyProtection="1">
      <protection locked="0" hidden="0"/>
    </xf>
    <xf numFmtId="165" fontId="0" fillId="0" borderId="0" xfId="0" applyNumberFormat="1" applyAlignment="1" applyProtection="1">
      <alignment vertical="center"/>
      <protection locked="0" hidden="0"/>
    </xf>
    <xf numFmtId="164" fontId="0" fillId="0" borderId="0" xfId="0" applyNumberFormat="1" applyProtection="1">
      <protection locked="0" hidden="0"/>
    </xf>
    <xf numFmtId="0" fontId="2" fillId="11" borderId="10" xfId="0" applyFont="1" applyFill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9" fillId="0" borderId="66" xfId="0" applyFont="1" applyBorder="1" applyAlignment="1">
      <alignment vertical="center"/>
    </xf>
    <xf numFmtId="167" fontId="9" fillId="0" borderId="67" xfId="0" applyNumberFormat="1" applyFont="1" applyBorder="1" applyAlignment="1">
      <alignment vertical="center"/>
      <extLst>
        <ext uri="smNativeData">
          <pm:cellMargin xmlns:pm="smNativeData" id="1713721036" l="0" r="113" t="0" b="0" textRotation="0"/>
        </ext>
      </extLst>
    </xf>
    <xf numFmtId="0" fontId="9" fillId="0" borderId="68" xfId="0" applyFont="1" applyBorder="1" applyAlignment="1">
      <alignment horizontal="center" vertical="center"/>
    </xf>
    <xf numFmtId="14" fontId="9" fillId="0" borderId="2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166" fontId="9" fillId="0" borderId="2" xfId="0" applyNumberFormat="1" applyFont="1" applyBorder="1" applyAlignment="1">
      <alignment vertical="center"/>
      <extLst>
        <ext uri="smNativeData">
          <pm:cellMargin xmlns:pm="smNativeData" id="1713721036" l="0" r="113" t="0" b="0" textRotation="0"/>
        </ext>
      </extLst>
    </xf>
    <xf numFmtId="0" fontId="9" fillId="0" borderId="13" xfId="0" applyFont="1" applyBorder="1" applyAlignment="1">
      <alignment vertical="center"/>
    </xf>
    <xf numFmtId="167" fontId="9" fillId="0" borderId="12" xfId="0" applyNumberFormat="1" applyFont="1" applyBorder="1" applyAlignment="1">
      <alignment vertical="center"/>
      <extLst>
        <ext uri="smNativeData">
          <pm:cellMargin xmlns:pm="smNativeData" id="1713721036" l="0" r="113" t="0" b="0" textRotation="0"/>
        </ext>
      </extLst>
    </xf>
    <xf numFmtId="168" fontId="9" fillId="0" borderId="2" xfId="0" applyNumberFormat="1" applyFont="1" applyBorder="1" applyAlignment="1">
      <alignment horizontal="right" vertical="center" indent="1"/>
      <extLst>
        <ext uri="smNativeData">
          <pm:cellMargin xmlns:pm="smNativeData" id="1713721036" l="0" r="192" t="0" b="0" textRotation="0"/>
        </ext>
      </extLst>
    </xf>
    <xf numFmtId="168" fontId="9" fillId="0" borderId="69" xfId="0" applyNumberFormat="1" applyFont="1" applyBorder="1" applyAlignment="1">
      <alignment horizontal="right" vertical="center" indent="1"/>
      <extLst>
        <ext uri="smNativeData">
          <pm:cellMargin xmlns:pm="smNativeData" id="1713721036" l="0" r="113" t="0" b="0" textRotation="0"/>
        </ext>
      </extLst>
    </xf>
    <xf numFmtId="0" fontId="0" fillId="71" borderId="70" xfId="0" applyFill="1" applyBorder="1" applyAlignment="1">
      <alignment horizontal="center" vertical="center"/>
    </xf>
    <xf numFmtId="166" fontId="0" fillId="71" borderId="70" xfId="0" applyNumberFormat="1" applyFill="1" applyBorder="1" applyAlignment="1">
      <alignment vertical="center"/>
      <extLst>
        <ext uri="smNativeData">
          <pm:cellMargin xmlns:pm="smNativeData" id="1713721036" l="0" r="113" t="0" b="0" textRotation="0"/>
        </ext>
      </extLst>
    </xf>
    <xf numFmtId="0" fontId="0" fillId="71" borderId="70" xfId="0" applyFill="1" applyBorder="1" applyAlignment="1">
      <alignment vertical="center"/>
    </xf>
    <xf numFmtId="0" fontId="9" fillId="72" borderId="71" xfId="0" applyFont="1" applyFill="1" applyBorder="1" applyAlignment="1">
      <alignment horizontal="center" vertical="center"/>
    </xf>
    <xf numFmtId="0" fontId="0" fillId="73" borderId="72" xfId="0" applyFill="1" applyBorder="1" applyAlignment="1">
      <alignment vertical="center"/>
    </xf>
    <xf numFmtId="165" fontId="0" fillId="71" borderId="70" xfId="0" applyNumberFormat="1" applyFill="1" applyBorder="1" applyAlignment="1">
      <alignment horizontal="right" vertical="center" indent="1"/>
      <extLst>
        <ext uri="smNativeData">
          <pm:cellMargin xmlns:pm="smNativeData" id="1713721036" l="0" r="113" t="0" b="0" textRotation="0"/>
        </ext>
      </extLst>
    </xf>
    <xf numFmtId="165" fontId="0" fillId="74" borderId="73" xfId="0" applyNumberFormat="1" applyFill="1" applyBorder="1" applyAlignment="1">
      <alignment horizontal="right" vertical="center" indent="1"/>
      <extLst>
        <ext uri="smNativeData">
          <pm:cellMargin xmlns:pm="smNativeData" id="1713721036" l="0" r="113" t="0" b="0" textRotation="0"/>
        </ext>
      </extLst>
    </xf>
    <xf numFmtId="0" fontId="0" fillId="73" borderId="72" xfId="0" applyFill="1" applyBorder="1"/>
    <xf numFmtId="165" fontId="0" fillId="74" borderId="73" xfId="0" applyNumberFormat="1" applyFill="1" applyBorder="1" applyAlignment="1">
      <alignment horizontal="right" vertical="center" indent="1"/>
      <extLst>
        <ext uri="smNativeData">
          <pm:cellMargin xmlns:pm="smNativeData" id="1713721036" l="0" r="113" t="0" b="0" textRotation="0"/>
        </ext>
      </extLst>
    </xf>
  </cellXfs>
  <cellStyles count="2">
    <cellStyle name="Normal" xfId="0" builtinId="0" customBuiltin="1"/>
    <cellStyle name="Percent" xfId="1" builtinId="5" customBuiltin="1"/>
  </cellStyles>
  <dxfs count="16">
    <dxf>
      <font>
        <color rgb="FF0000FF"/>
        <extLst>
          <ext uri="smNativeData">
            <pm:charSpec xmlns:pm="smNativeData" id="1713721036" fgClr="0000FF">
              <pm:latin/>
              <pm:cs/>
              <pm:ea/>
            </pm:charSpec>
          </ext>
        </extLst>
      </font>
    </dxf>
    <dxf>
      <font>
        <color rgb="FF0000FF"/>
        <extLst>
          <ext uri="smNativeData">
            <pm:charSpec xmlns:pm="smNativeData" id="1713721036" fgClr="0000FF">
              <pm:latin/>
              <pm:cs/>
              <pm:ea/>
            </pm:charSpec>
          </ext>
        </extLst>
      </font>
    </dxf>
    <dxf>
      <font>
        <color rgb="FF7F7F00"/>
        <extLst>
          <ext uri="smNativeData">
            <pm:charSpec xmlns:pm="smNativeData" id="1713721036" fgClr="7F7F00">
              <pm:latin/>
              <pm:cs/>
              <pm:ea/>
            </pm:charSpec>
          </ext>
        </extLst>
      </font>
      <fill>
        <patternFill patternType="solid">
          <bgColor rgb="FFFFFF66"/>
          <extLst>
            <ext uri="smNativeData">
              <pm:shade xmlns:pm="smNativeData" id="1713721036" type="1" fgLvl="60" fgClr="00FFFF00" bgLvl="255" bgClr="00FFFFFF"/>
            </ext>
          </extLst>
        </patternFill>
      </fill>
    </dxf>
    <dxf>
      <font>
        <color rgb="FF7F7F00"/>
        <extLst>
          <ext uri="smNativeData">
            <pm:charSpec xmlns:pm="smNativeData" id="1713721036" fgClr="7F7F00">
              <pm:latin/>
              <pm:cs/>
              <pm:ea/>
            </pm:charSpec>
          </ext>
        </extLst>
      </font>
      <fill>
        <patternFill patternType="solid">
          <bgColor rgb="FFFFFF66"/>
          <extLst>
            <ext uri="smNativeData">
              <pm:shade xmlns:pm="smNativeData" id="1713721036" type="1" fgLvl="60" fgClr="00FFFF00" bgLvl="255" bgClr="00FFFFFF"/>
            </ext>
          </extLst>
        </patternFill>
      </fill>
    </dxf>
    <dxf>
      <font>
        <color rgb="FFF2F2F2"/>
        <extLst>
          <ext uri="smNativeData">
            <pm:charSpec xmlns:pm="smNativeData" id="1713721036" fgClr="F2F2F2">
              <pm:latin/>
              <pm:cs/>
              <pm:ea/>
            </pm:charSpec>
          </ext>
        </extLst>
      </font>
    </dxf>
    <dxf>
      <font>
        <color rgb="FFFFFFFF"/>
        <extLst>
          <ext uri="smNativeData">
            <pm:charSpec xmlns:pm="smNativeData" id="1713721036" fgClr="FFFFFF">
              <pm:latin/>
              <pm:cs/>
              <pm:ea/>
            </pm:charSpec>
          </ext>
        </extLst>
      </font>
    </dxf>
    <dxf>
      <font>
        <color rgb="FFF2F2F2"/>
        <extLst>
          <ext uri="smNativeData">
            <pm:charSpec xmlns:pm="smNativeData" id="1713721036" fgClr="F2F2F2">
              <pm:latin/>
              <pm:cs/>
              <pm:ea/>
            </pm:charSpec>
          </ext>
        </extLst>
      </font>
    </dxf>
    <dxf>
      <font>
        <color rgb="FFF2F2F2"/>
        <extLst>
          <ext uri="smNativeData">
            <pm:charSpec xmlns:pm="smNativeData" id="1713721036" fgClr="F2F2F2">
              <pm:latin/>
              <pm:cs/>
              <pm:ea/>
            </pm:charSpec>
          </ext>
        </extLst>
      </font>
    </dxf>
    <dxf>
      <font>
        <color rgb="FF0000FF"/>
        <extLst>
          <ext uri="smNativeData">
            <pm:charSpec xmlns:pm="smNativeData" id="1713721036" fgClr="0000FF">
              <pm:latin/>
              <pm:cs/>
              <pm:ea/>
            </pm:charSpec>
          </ext>
        </extLst>
      </font>
    </dxf>
    <dxf>
      <font>
        <color rgb="FF0000FF"/>
        <extLst>
          <ext uri="smNativeData">
            <pm:charSpec xmlns:pm="smNativeData" id="1713721036" fgClr="0000FF">
              <pm:latin/>
              <pm:cs/>
              <pm:ea/>
            </pm:charSpec>
          </ext>
        </extLst>
      </font>
    </dxf>
    <dxf>
      <font>
        <color rgb="FF7F7F00"/>
        <extLst>
          <ext uri="smNativeData">
            <pm:charSpec xmlns:pm="smNativeData" id="1713721036" fgClr="7F7F00">
              <pm:latin/>
              <pm:cs/>
              <pm:ea/>
            </pm:charSpec>
          </ext>
        </extLst>
      </font>
      <fill>
        <patternFill patternType="solid">
          <bgColor rgb="FFFFFF66"/>
          <extLst>
            <ext uri="smNativeData">
              <pm:shade xmlns:pm="smNativeData" id="1713721036" type="1" fgLvl="60" fgClr="00FFFF00" bgLvl="255" bgClr="00FFFFFF"/>
            </ext>
          </extLst>
        </patternFill>
      </fill>
    </dxf>
    <dxf>
      <font>
        <color rgb="FF7F7F00"/>
        <extLst>
          <ext uri="smNativeData">
            <pm:charSpec xmlns:pm="smNativeData" id="1713721036" fgClr="7F7F00">
              <pm:latin/>
              <pm:cs/>
              <pm:ea/>
            </pm:charSpec>
          </ext>
        </extLst>
      </font>
      <fill>
        <patternFill patternType="solid">
          <bgColor rgb="FFFFFF66"/>
          <extLst>
            <ext uri="smNativeData">
              <pm:shade xmlns:pm="smNativeData" id="1713721036" type="1" fgLvl="60" fgClr="00FFFF00" bgLvl="255" bgClr="00FFFFFF"/>
            </ext>
          </extLst>
        </patternFill>
      </fill>
    </dxf>
    <dxf>
      <font>
        <color rgb="FFF2F2F2"/>
        <extLst>
          <ext uri="smNativeData">
            <pm:charSpec xmlns:pm="smNativeData" id="1713721036" fgClr="F2F2F2">
              <pm:latin/>
              <pm:cs/>
              <pm:ea/>
            </pm:charSpec>
          </ext>
        </extLst>
      </font>
    </dxf>
    <dxf>
      <font>
        <color rgb="FFFFFFFF"/>
        <extLst>
          <ext uri="smNativeData">
            <pm:charSpec xmlns:pm="smNativeData" id="1713721036" fgClr="FFFFFF">
              <pm:latin/>
              <pm:cs/>
              <pm:ea/>
            </pm:charSpec>
          </ext>
        </extLst>
      </font>
    </dxf>
    <dxf>
      <font>
        <color rgb="FFF2F2F2"/>
        <extLst>
          <ext uri="smNativeData">
            <pm:charSpec xmlns:pm="smNativeData" id="1713721036" fgClr="F2F2F2">
              <pm:latin/>
              <pm:cs/>
              <pm:ea/>
            </pm:charSpec>
          </ext>
        </extLst>
      </font>
    </dxf>
    <dxf>
      <font>
        <color rgb="FFF2F2F2"/>
        <extLst>
          <ext uri="smNativeData">
            <pm:charSpec xmlns:pm="smNativeData" id="1713721036" fgClr="F2F2F2">
              <pm:latin/>
              <pm:cs/>
              <pm:ea/>
            </pm:charSpec>
          </ext>
        </extLst>
      </font>
    </dxf>
  </dxfs>
  <tableStyles count="0"/>
  <extLst>
    <ext uri="smNativeData">
      <pm:charStyles xmlns:pm="smNativeData" id="1713721036" count="1">
        <pm:charStyle name="Normal" fontId="0" Id="1"/>
      </pm:charStyles>
      <pm:colors xmlns:pm="smNativeData" id="1713721036" count="35">
        <pm:color name="Farbe 24" rgb="F2F2F2"/>
        <pm:color name="Farbe 25" rgb="FFF2CA"/>
        <pm:color name="Farbe 26" rgb="DDEBF7"/>
        <pm:color name="Farbe 27" rgb="D9E1F2"/>
        <pm:color name="Farbe 28" rgb="FFFF9E"/>
        <pm:color name="Farbe 29" rgb="018001"/>
        <pm:color name="Farbe 30" rgb="00A300"/>
        <pm:color name="Farbe 31" rgb="00D100"/>
        <pm:color name="Farbe 32" rgb="3DFF3D"/>
        <pm:color name="Farbe 33" rgb="5CFF5C"/>
        <pm:color name="Farbe 34" rgb="018080"/>
        <pm:color name="Farbe 35" rgb="010180"/>
        <pm:color name="Farbe 36" rgb="0000A3"/>
        <pm:color name="Farbe 37" rgb="0000D1"/>
        <pm:color name="Farbe 38" rgb="3D3DFF"/>
        <pm:color name="Farbe 39" rgb="5C5CFF"/>
        <pm:color name="Farbe 40" rgb="5CFFFF"/>
        <pm:color name="Farbe 41" rgb="9EFF9E"/>
        <pm:color name="Farbe 42" rgb="E0FFE0"/>
        <pm:color name="Farbe 43" rgb="9EFFFF"/>
        <pm:color name="Farbe 44" rgb="E0FFFF"/>
        <pm:color name="Farbe 45" rgb="E0E0FF"/>
        <pm:color name="Farbe 46" rgb="FFE0FF"/>
        <pm:color name="Farbe 47" rgb="00A3A3"/>
        <pm:color name="Farbe 48" rgb="00D1D1"/>
        <pm:color name="Farbe 49" rgb="3DFFFF"/>
        <pm:color name="Farbe 50" rgb="9E9EFF"/>
        <pm:color name="Farbe 51" rgb="FFFF66"/>
        <pm:color name="Farbe 52" rgb="BDC4D3"/>
        <pm:color name="Farbe 53" rgb="D1D100"/>
        <pm:color name="Farbe 54" rgb="FFFF3D"/>
        <pm:color name="Farbe 55" rgb="FFFF5C"/>
        <pm:color name="Farbe 56" rgb="D100D1"/>
        <pm:color name="Farbe 57" rgb="686800"/>
        <pm:color name="Farbe 58" rgb="6B6B6B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C1:C30"/>
  <sheetViews>
    <sheetView view="normal" workbookViewId="0">
      <selection activeCell="C3" sqref="C3"/>
    </sheetView>
  </sheetViews>
  <sheetFormatPr baseColWidth="10" defaultColWidth="10.535714" defaultRowHeight="15.40"/>
  <sheetData>
    <row r="1" spans="3:3">
      <c r="C1" t="s">
        <v>0</v>
      </c>
    </row>
    <row r="2" spans="3:3">
      <c r="C2" t="s">
        <v>1</v>
      </c>
    </row>
    <row r="27" spans="3:3">
      <c r="C27" t="s">
        <v>2</v>
      </c>
    </row>
    <row r="28" spans="3:3">
      <c r="C28" t="s">
        <v>3</v>
      </c>
    </row>
    <row r="29" spans="3:3">
      <c r="C29" t="s">
        <v>4</v>
      </c>
    </row>
    <row r="30" spans="3:3">
      <c r="C30" t="s">
        <v>5</v>
      </c>
    </row>
  </sheetData>
  <printOptions>
    <extLst>
      <ext uri="smNativeData">
        <pm:pageFlags xmlns:pm="smNativeData" id="1713721036" printRowHead="0" printColHead="0" printHeadLine="0" printFootLine="0" autoHeightHeader="0" autoHeightFooter="0" fitToPageBoth="0"/>
      </ext>
    </extLst>
  </printOptions>
  <pageMargins left="0.700000" right="0.700000" top="0.787500" bottom="0.787500" header="0.300000" footer="0.300000"/>
  <pageSetup paperSize="9" fitToWidth="0" fitToHeight="1"/>
  <headerFooter>
    <extLst>
      <ext uri="smNativeData">
        <pm:header xmlns:pm="smNativeData" id="1713721036" l="56" r="56" t="56" b="56" borderId="0" fillId="0" vertical="0"/>
        <pm:footer xmlns:pm="smNativeData" id="1713721036" l="56" r="56" t="56" b="56" borderId="0" fillId="0" vertical="2"/>
        <pm:paperBin xmlns:pm="smNativeData" id="1713721036" Id="0" type="0" value="0"/>
        <pm:paperBin xmlns:pm="smNativeData" id="1713721036" Id="1" type="0" value="0"/>
      </ext>
    </extLst>
  </headerFooter>
  <extLst>
    <ext uri="smNativeData">
      <pm:sheetPrefs xmlns:pm="smNativeData" day="1713721036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filterMode="1"/>
  <dimension ref="A1:AD59"/>
  <sheetViews>
    <sheetView tabSelected="1" view="normal" zoomScale="96" workbookViewId="0">
      <pane ySplit="6" topLeftCell="A7" activePane="bottomLeft" state="frozen"/>
      <selection pane="bottomLeft" activeCell="R7" sqref="R7"/>
    </sheetView>
  </sheetViews>
  <sheetFormatPr baseColWidth="10" defaultColWidth="10.535714" defaultRowHeight="15.40"/>
  <cols>
    <col min="1" max="1" width="5.062500" customWidth="1" style="5"/>
    <col min="2" max="2" width="10.714286" customWidth="1" style="5"/>
    <col min="3" max="3" width="40.214286" customWidth="1" style="5"/>
    <col min="4" max="4" width="8.401786" customWidth="1" style="5"/>
    <col min="5" max="5" width="6.464286" customWidth="1" style="5"/>
    <col min="6" max="6" width="6.741071" customWidth="1" style="64"/>
    <col min="7" max="7" width="6.875000" customWidth="1" style="5"/>
    <col min="8" max="8" width="11.339286" customWidth="1" style="4"/>
    <col min="9" max="9" width="5.321429" customWidth="1" style="5"/>
    <col min="10" max="10" width="4.741071" customWidth="1" style="5"/>
    <col min="11" max="11" width="12.625000" customWidth="1" style="5"/>
    <col min="12" max="12" width="14.803571" customWidth="1" style="5"/>
    <col min="13" max="13" width="10.294643" customWidth="1" style="31"/>
    <col min="14" max="14" width="2.250000" customWidth="1" style="31"/>
    <col min="15" max="15" width="1.910714" customWidth="1" style="31"/>
    <col min="16" max="16" width="2.848214" customWidth="1" style="5"/>
    <col min="17" max="19" width="15.785714" customWidth="1" style="152"/>
    <col min="20" max="30" width="11.428571" customWidth="1" style="152"/>
    <col min="31" max="16379" width="11.428571" customWidth="1" style="5"/>
  </cols>
  <sheetData>
    <row r="1" spans="1:30" s="5" customFormat="1" ht="24.95" customHeight="1">
      <c r="A1" s="9"/>
      <c r="C1" s="10" t="str">
        <f>FM!$C$2</f>
        <v>Kassenbuch</v>
      </c>
      <c r="D1" s="10"/>
      <c r="E1" s="10"/>
      <c r="F1" s="65"/>
      <c r="G1" s="10"/>
      <c r="H1" s="10"/>
      <c r="I1" s="10"/>
      <c r="J1" s="10"/>
      <c r="K1" s="16"/>
      <c r="L1" s="11" t="s">
        <v>6</v>
      </c>
      <c r="M1" s="32" t="s">
        <v>7</v>
      </c>
      <c r="N1" s="74"/>
      <c r="O1" s="74"/>
      <c r="Q1" s="155"/>
      <c r="R1" s="155"/>
      <c r="S1" s="153"/>
      <c r="T1" s="152"/>
      <c r="U1" s="152"/>
      <c r="V1" s="152"/>
      <c r="W1" s="152"/>
      <c r="X1" s="152"/>
      <c r="Y1" s="152"/>
      <c r="Z1" s="152"/>
      <c r="AA1" s="152"/>
      <c r="AB1" s="152"/>
      <c r="AC1" s="152"/>
      <c r="AD1" s="152"/>
    </row>
    <row r="2" spans="1:19" ht="30" customHeight="1">
      <c r="A2" s="26"/>
      <c r="B2" s="27"/>
      <c r="C2" s="17" t="s">
        <v>8</v>
      </c>
      <c r="D2" s="17"/>
      <c r="E2" s="17"/>
      <c r="F2" s="66"/>
      <c r="G2" s="17"/>
      <c r="H2" s="17"/>
      <c r="I2" s="17"/>
      <c r="J2" s="17"/>
      <c r="K2" s="18"/>
      <c r="L2" s="12" t="n">
        <v>2024</v>
      </c>
      <c r="M2" s="82" t="s">
        <v>9</v>
      </c>
      <c r="N2" s="76"/>
      <c r="O2" s="76"/>
      <c r="Q2" s="153"/>
      <c r="R2" s="153"/>
      <c r="S2" s="153"/>
    </row>
    <row r="3" spans="12:19" ht="5.10" customHeight="1">
      <c r="L3" s="8"/>
      <c r="Q3" s="153"/>
      <c r="R3" s="153"/>
      <c r="S3" s="153"/>
    </row>
    <row r="4" spans="1:20" ht="20.10" customHeight="1">
      <c r="A4" s="6"/>
      <c r="B4" s="6"/>
      <c r="C4" s="7"/>
      <c r="D4" s="7"/>
      <c r="E4" s="7"/>
      <c r="F4" s="67"/>
      <c r="G4" s="7"/>
      <c r="H4" s="6"/>
      <c r="I4"/>
      <c r="J4"/>
      <c r="K4" s="77" t="s">
        <v>10</v>
      </c>
      <c r="L4" s="78"/>
      <c r="M4" s="79" t="n">
        <v>1200</v>
      </c>
      <c r="N4" s="75"/>
      <c r="O4" s="75"/>
      <c r="Q4" s="140" t="s">
        <v>11</v>
      </c>
      <c r="R4" s="141"/>
      <c r="S4" s="142"/>
      <c r="T4" s="153"/>
    </row>
    <row r="5" spans="1:20" ht="11.95" customHeight="1">
      <c r="A5" s="6"/>
      <c r="B5" s="6"/>
      <c r="C5" s="7"/>
      <c r="D5" s="7"/>
      <c r="E5" s="7"/>
      <c r="F5" s="67"/>
      <c r="G5" s="7"/>
      <c r="H5" s="6"/>
      <c r="I5" s="7"/>
      <c r="J5" s="7"/>
      <c r="K5" s="57"/>
      <c r="L5" s="60"/>
      <c r="M5" s="58"/>
      <c r="N5" s="75"/>
      <c r="O5" s="75"/>
      <c r="Q5" s="143"/>
      <c r="R5" s="144"/>
      <c r="S5" s="145"/>
      <c r="T5" s="153"/>
    </row>
    <row r="6" spans="1:19" ht="20.10" customHeight="1">
      <c r="A6" s="19" t="s">
        <v>12</v>
      </c>
      <c r="B6" s="19" t="s">
        <v>13</v>
      </c>
      <c r="C6" s="19" t="s">
        <v>14</v>
      </c>
      <c r="D6" s="19" t="s">
        <v>15</v>
      </c>
      <c r="E6" s="19" t="s">
        <v>16</v>
      </c>
      <c r="F6" s="63" t="s">
        <v>17</v>
      </c>
      <c r="G6" s="19" t="s">
        <v>18</v>
      </c>
      <c r="H6" s="19" t="s">
        <v>19</v>
      </c>
      <c r="I6" s="19" t="s">
        <v>20</v>
      </c>
      <c r="J6" s="19" t="s">
        <v>21</v>
      </c>
      <c r="K6" s="20" t="s">
        <v>22</v>
      </c>
      <c r="L6" s="59" t="s">
        <v>23</v>
      </c>
      <c r="M6" s="61" t="s">
        <v>24</v>
      </c>
      <c r="N6" s="80"/>
      <c r="O6" s="80"/>
      <c r="Q6" s="137" t="s">
        <v>15</v>
      </c>
      <c r="R6" s="138" t="s">
        <v>25</v>
      </c>
      <c r="S6" s="139" t="s">
        <v>26</v>
      </c>
    </row>
    <row r="7" spans="1:20" ht="20.10" customHeight="1">
      <c r="A7" s="83">
        <f>IF(AND(B7="",C7=""),"",1)</f>
        <v>1</v>
      </c>
      <c r="B7" s="102" t="n">
        <v>45315</v>
      </c>
      <c r="C7" s="103" t="s">
        <v>27</v>
      </c>
      <c r="D7" s="103"/>
      <c r="E7" s="104"/>
      <c r="F7" s="105"/>
      <c r="G7" s="103"/>
      <c r="H7" s="104" t="str">
        <f>IF(OR(F7&gt;"",G7&gt;""),ROUNDUP(MONTH(B7)/3,0),"")</f>
        <v/>
      </c>
      <c r="I7" s="106">
        <f>IF($F7,$F7,IF($G7&gt;"",1*MID($G7,1,SEARCH("€",$G7)-1),0))</f>
        <v>0</v>
      </c>
      <c r="J7" s="103" t="s">
        <v>28</v>
      </c>
      <c r="K7" s="107">
        <f>IF(F7,F7*E7,IF(G7&gt;"",I7*E7,0))</f>
        <v>0</v>
      </c>
      <c r="L7" s="108" t="n">
        <v>274.300000000000011</v>
      </c>
      <c r="M7" s="53">
        <f>IF(OR($C7&lt;&gt;0,$K7&lt;&gt;0,$L7&lt;&gt;0),M$4+K7-L7,"")</f>
        <v>925.700000000000045</v>
      </c>
      <c r="N7" s="81"/>
      <c r="O7" s="81"/>
      <c r="P7"/>
      <c r="Q7" s="176" t="s">
        <v>29</v>
      </c>
      <c r="R7" s="177">
        <f>_xlfn.SUMIFS($K$7:$K$34,$D$7:$D$34,$Q7,$F$7:$F$34,"&gt;0",$G$7:$G$34,"")</f>
        <v>48</v>
      </c>
      <c r="S7" s="178">
        <f t="array" ref="S7">_xlfn.SUMIFS($K$7:$K$23,$D$7:$D$23,$Q7,$F$7:$F$23,"",$G$7:$G$23,"&gt;""")</f>
        <v>2</v>
      </c>
      <c r="T7" s="154"/>
    </row>
    <row r="8" spans="1:20" ht="20.10" customHeight="1">
      <c r="A8" s="84">
        <f>IF(AND(B8="",C8=""),"",MAX(A$7:A7)+1)</f>
        <v>2</v>
      </c>
      <c r="B8" s="102" t="n">
        <v>45315</v>
      </c>
      <c r="C8" s="103" t="s">
        <v>30</v>
      </c>
      <c r="D8" s="103"/>
      <c r="E8" s="104"/>
      <c r="F8" s="105"/>
      <c r="G8" s="103"/>
      <c r="H8" s="104" t="str">
        <f>IF(OR(F8&gt;"",G8&gt;""),ROUNDUP(MONTH(B8)/3,0),"")</f>
        <v/>
      </c>
      <c r="I8" s="106">
        <f>IF($F8,$F8,IF($G8&gt;"",1*MID($G8,1,SEARCH("€",$G8)-1),0))</f>
        <v>0</v>
      </c>
      <c r="J8" s="103" t="s">
        <v>28</v>
      </c>
      <c r="K8" s="107">
        <f>IF(F8,F8*E8,IF(G8&gt;"",I8*E8,0))</f>
        <v>0</v>
      </c>
      <c r="L8" s="109" t="n">
        <v>52</v>
      </c>
      <c r="M8" s="54">
        <f>IF(OR($C8&lt;&gt;0,$K8&lt;&gt;0,$L8&lt;&gt;0),M7+K8-L8,"")</f>
        <v>873.700000000000045</v>
      </c>
      <c r="N8" s="81"/>
      <c r="O8" s="81"/>
      <c r="P8"/>
      <c r="Q8" s="176" t="s">
        <v>31</v>
      </c>
      <c r="R8" s="177">
        <f t="array" ref="R8">IF($H$1=1,"Q1",_xlfn.SUMIFS($K$7:$K$23,$D$7:$D$23,$Q8,$F$7:$F$23,"&gt;0",$G$7:$G$23,""))</f>
        <v>48</v>
      </c>
      <c r="S8" s="178">
        <f t="array" ref="S8">_xlfn.SUMIFS($K$7:$K$23,$D$7:$D$23,$Q8,$F$7:$F$23,"",$G$7:$G$23,"&gt;""")</f>
        <v>0</v>
      </c>
      <c r="T8" s="154"/>
    </row>
    <row r="9" spans="1:20" ht="20.10" customHeight="1">
      <c r="A9" s="49">
        <f>IF(AND(B9="",C9=""),"",MAX(A$7:A8)+1)</f>
        <v>3</v>
      </c>
      <c r="B9" s="13" t="n">
        <v>45316</v>
      </c>
      <c r="C9" s="14" t="s">
        <v>32</v>
      </c>
      <c r="D9" s="14" t="s">
        <v>33</v>
      </c>
      <c r="E9" s="110" t="n">
        <v>2</v>
      </c>
      <c r="F9" s="111" t="n">
        <v>75</v>
      </c>
      <c r="G9" s="14"/>
      <c r="H9" s="104" t="str">
        <f>IF(OR(F9&gt;"",G9&gt;""),ROUNDUP(MONTH(B9)/3,0),"")</f>
        <v/>
      </c>
      <c r="I9" s="106">
        <f>IF($F9,$F9,IF($G9&gt;"",1*MID($G9,1,SEARCH("€",$G9)-1),0))</f>
        <v>75</v>
      </c>
      <c r="J9" s="14" t="s">
        <v>34</v>
      </c>
      <c r="K9" s="107">
        <f>IF(F9,F9*E9,IF(G9&gt;"",I9*E9,0))</f>
        <v>150</v>
      </c>
      <c r="L9" s="112"/>
      <c r="M9" s="54">
        <f>IF(OR($C9&lt;&gt;0,$K9&lt;&gt;0,$L9&lt;&gt;0),M8+K9-L9,"")</f>
        <v>1023.70000000000005</v>
      </c>
      <c r="N9" s="81"/>
      <c r="O9" s="81"/>
      <c r="P9"/>
      <c r="Q9" s="176" t="s">
        <v>35</v>
      </c>
      <c r="R9" s="177">
        <f t="array" ref="R9">IF($H$1=1,"Q1",_xlfn.SUMIFS($K$7:$K$23,$D$7:$D$23,$Q9,$F$7:$F$23,"&gt;0",$G$7:$G$23,""))</f>
        <v>48</v>
      </c>
      <c r="S9" s="178">
        <f t="array" ref="S9">_xlfn.SUMIFS($K$7:$K$23,$D$7:$D$23,$Q9,$F$7:$F$23,"",$G$7:$G$23,"&gt;""")</f>
        <v>0</v>
      </c>
      <c r="T9" s="154"/>
    </row>
    <row r="10" spans="1:20" ht="20.10" customHeight="1">
      <c r="A10" s="86">
        <f>IF(AND(B10="",C10=""),"",MAX(A$7:A9)+1)</f>
        <v>4</v>
      </c>
      <c r="B10" s="113" t="n">
        <v>45322</v>
      </c>
      <c r="C10" s="114" t="s">
        <v>36</v>
      </c>
      <c r="D10" s="114"/>
      <c r="E10" s="115"/>
      <c r="F10" s="116"/>
      <c r="G10" s="114"/>
      <c r="H10" s="104" t="str">
        <f>IF(OR(F10&gt;"",G10&gt;""),ROUNDUP(MONTH(B10)/3,0),"")</f>
        <v/>
      </c>
      <c r="I10" s="117">
        <f>IF($F10,$F10,IF($G10&gt;"",1*MID($G10,1,SEARCH("€",$G10)-1),0))</f>
        <v>0</v>
      </c>
      <c r="J10" s="114" t="s">
        <v>28</v>
      </c>
      <c r="K10" s="118">
        <f>IF(F10,F10*E10,IF(G10&gt;"",I10*E10,0))</f>
        <v>0</v>
      </c>
      <c r="L10" s="119" t="n">
        <v>6.79999999999999982</v>
      </c>
      <c r="M10" s="54">
        <f>IF(OR($C10&lt;&gt;0,$K10&lt;&gt;0,$L10&lt;&gt;0),M9+K10-L10,"")</f>
        <v>1016.89999999999998</v>
      </c>
      <c r="N10" s="81"/>
      <c r="O10" s="81"/>
      <c r="P10"/>
      <c r="Q10" s="176" t="s">
        <v>33</v>
      </c>
      <c r="R10" s="177">
        <f t="array" ref="R10">IF($H$1=1,"Q1",_xlfn.SUMIFS($K$7:$K$23,$D$7:$D$23,$Q10,$F$7:$F$23,"&gt;0",$G$7:$G$23,""))</f>
        <v>300</v>
      </c>
      <c r="S10" s="178">
        <f t="array" ref="S10">_xlfn.SUMIFS($K$7:$K$23,$D$7:$D$23,$Q10,$F$7:$F$23,"",$G$7:$G$23,"&gt;""")</f>
        <v>4</v>
      </c>
      <c r="T10" s="154"/>
    </row>
    <row r="11" spans="1:20" ht="20.10" customHeight="1">
      <c r="A11" s="49">
        <f>IF(AND(B11="",C11=""),"",MAX(A$7:A10)+1)</f>
        <v>5</v>
      </c>
      <c r="B11" s="13" t="n">
        <v>45324</v>
      </c>
      <c r="C11" s="14" t="s">
        <v>37</v>
      </c>
      <c r="D11" s="14"/>
      <c r="E11" s="110"/>
      <c r="F11" s="111"/>
      <c r="G11" s="14"/>
      <c r="H11" s="104" t="str">
        <f>IF(OR(F11&gt;"",G11&gt;""),ROUNDUP(MONTH(B11)/3,0),"")</f>
        <v/>
      </c>
      <c r="I11" s="106">
        <f>IF($F11,$F11,IF($G11&gt;"",1*MID($G11,1,SEARCH("€",$G11)-1),0))</f>
        <v>0</v>
      </c>
      <c r="J11" s="14" t="s">
        <v>28</v>
      </c>
      <c r="K11" s="120">
        <f>IF(F11,F11*E11,IF(G11&gt;"",I11*E11,0))</f>
        <v>0</v>
      </c>
      <c r="L11" s="112" t="n">
        <v>113.340000000000003</v>
      </c>
      <c r="M11" s="54">
        <f>IF(OR($C11&lt;&gt;0,$K11&lt;&gt;0,$L11&lt;&gt;0),M10+K11-L11,"")</f>
        <v>903.559999999999945</v>
      </c>
      <c r="N11" s="81"/>
      <c r="O11" s="81"/>
      <c r="P11"/>
      <c r="Q11" s="176" t="s">
        <v>38</v>
      </c>
      <c r="R11" s="177">
        <f t="array" ref="R11">IF($H$1=1,"Q1",_xlfn.SUMIFS($K$7:$K$23,$D$7:$D$23,$Q11,$F$7:$F$23,"&gt;0",$G$7:$G$23,""))</f>
        <v>120</v>
      </c>
      <c r="S11" s="178">
        <f t="array" ref="S11">_xlfn.SUMIFS($K$7:$K$23,$D$7:$D$23,$Q11,$F$7:$F$23,"",$G$7:$G$23,"&gt;""")</f>
        <v>0</v>
      </c>
      <c r="T11" s="154"/>
    </row>
    <row r="12" spans="1:20" ht="20.10" customHeight="1">
      <c r="A12" s="49">
        <f>IF(AND(B12="",C12=""),"",MAX(A$7:A11)+1)</f>
        <v>6</v>
      </c>
      <c r="B12" s="13" t="n">
        <v>45344</v>
      </c>
      <c r="C12" s="14" t="s">
        <v>39</v>
      </c>
      <c r="D12" s="14" t="s">
        <v>31</v>
      </c>
      <c r="E12" s="172" t="n">
        <v>3</v>
      </c>
      <c r="F12" s="173" t="n">
        <v>16</v>
      </c>
      <c r="G12" s="174"/>
      <c r="H12" s="175" t="str">
        <f>IF(OR(F12&gt;"",G12&gt;""),ROUNDUP(MONTH(B12)/3,0),"")</f>
        <v/>
      </c>
      <c r="I12" s="106">
        <f>IF($F12,$F12,IF($G12&gt;"",1*MID($G12,1,SEARCH("€",$G12)-1),0))</f>
        <v>16</v>
      </c>
      <c r="J12" s="14" t="s">
        <v>34</v>
      </c>
      <c r="K12" s="120">
        <f>IF(F12,F12*E12,IF(G12&gt;"",I12*E12,0))</f>
        <v>48</v>
      </c>
      <c r="L12" s="112"/>
      <c r="M12" s="54">
        <f>IF(OR($C12&lt;&gt;0,$K12&lt;&gt;0,$L12&lt;&gt;0),M11+K12-L12,"")</f>
        <v>951.559999999999945</v>
      </c>
      <c r="N12" s="81"/>
      <c r="O12" s="81"/>
      <c r="P12"/>
      <c r="Q12" s="176" t="s">
        <v>40</v>
      </c>
      <c r="R12" s="177">
        <f t="array" ref="R12">IF($H$1=1,"Q1",_xlfn.SUMIFS($K$7:$K$23,$D$7:$D$23,$Q12,$F$7:$F$23,"&gt;0",$G$7:$G$23,""))</f>
        <v>30</v>
      </c>
      <c r="S12" s="178">
        <f t="array" ref="S12">_xlfn.SUMIFS($K$7:$K$23,$D$7:$D$23,$Q12,$F$7:$F$23,"",$G$7:$G$23,"&gt;""")</f>
        <v>0</v>
      </c>
      <c r="T12" s="154"/>
    </row>
    <row r="13" spans="1:20" ht="20.10" customHeight="1">
      <c r="A13" s="49">
        <f>IF(AND(B13="",C13=""),"",MAX(A$7:A12)+1)</f>
        <v>7</v>
      </c>
      <c r="B13" s="13" t="n">
        <v>45344</v>
      </c>
      <c r="C13" s="14" t="s">
        <v>41</v>
      </c>
      <c r="D13" s="14" t="s">
        <v>35</v>
      </c>
      <c r="E13" s="172" t="n">
        <v>3</v>
      </c>
      <c r="F13" s="173" t="n">
        <v>16</v>
      </c>
      <c r="G13" s="174"/>
      <c r="H13" s="175" t="str">
        <f>IF(OR(F13&gt;"",G13&gt;""),ROUNDUP(MONTH(B13)/3,0),"")</f>
        <v/>
      </c>
      <c r="I13" s="106">
        <f>IF($F13,$F13,IF($G13&gt;"",1*MID($G13,1,SEARCH("€",$G13)-1),0))</f>
        <v>16</v>
      </c>
      <c r="J13" s="14" t="s">
        <v>34</v>
      </c>
      <c r="K13" s="120">
        <f>IF(F13,F13*E13,IF(G13&gt;"",I13*E13,0))</f>
        <v>48</v>
      </c>
      <c r="L13" s="112"/>
      <c r="M13" s="54">
        <f>IF(OR($C13&lt;&gt;0,$K13&lt;&gt;0,$L13&lt;&gt;0),M12+K13-L13,"")</f>
        <v>999.559999999999945</v>
      </c>
      <c r="N13" s="81"/>
      <c r="O13" s="81"/>
      <c r="P13"/>
      <c r="Q13" s="176" t="s">
        <v>42</v>
      </c>
      <c r="R13" s="177">
        <f t="array" ref="R13">IF($H$1=1,"Q1",_xlfn.SUMIFS($K$7:$K$23,$D$7:$D$23,$Q13,$F$7:$F$23,"&gt;0",$G$7:$G$23,""))</f>
        <v>0</v>
      </c>
      <c r="S13" s="178">
        <f t="array" ref="S13">_xlfn.SUMIFS($K$7:$K$23,$D$7:$D$23,$Q13,$F$7:$F$23,"",$G$7:$G$23,"&gt;""")</f>
        <v>0</v>
      </c>
      <c r="T13" s="154"/>
    </row>
    <row r="14" spans="1:20" ht="20.10" customHeight="1">
      <c r="A14" s="49">
        <f>IF(AND(B14="",C14=""),"",MAX(A$7:A13)+1)</f>
        <v>8</v>
      </c>
      <c r="B14" s="13" t="n">
        <v>45344</v>
      </c>
      <c r="C14" s="14" t="s">
        <v>43</v>
      </c>
      <c r="D14" s="14" t="s">
        <v>33</v>
      </c>
      <c r="E14" s="172" t="n">
        <v>2</v>
      </c>
      <c r="F14" s="173"/>
      <c r="G14" s="174" t="s">
        <v>44</v>
      </c>
      <c r="H14" s="175">
        <f>IF(OR(F14&gt;"",G14&gt;""),ROUNDUP(MONTH(B14)/3,0),"")</f>
        <v>1</v>
      </c>
      <c r="I14" s="106">
        <f>IF($F14,$F14,IF($G14&gt;"",1*MID($G14,1,SEARCH("€",$G14)-1),0))</f>
        <v>2</v>
      </c>
      <c r="J14" s="14" t="s">
        <v>34</v>
      </c>
      <c r="K14" s="120">
        <f>IF(F14,F14*E14,IF(G14&gt;"",I14*E14,0))</f>
        <v>4</v>
      </c>
      <c r="L14" s="112"/>
      <c r="M14" s="54">
        <f>IF(OR($C14&lt;&gt;0,$K14&lt;&gt;0,$L14&lt;&gt;0),M13+K14-L14,"")</f>
        <v>1003.55999999999995</v>
      </c>
      <c r="N14" s="81"/>
      <c r="O14" s="81"/>
      <c r="P14"/>
      <c r="Q14" s="176" t="s">
        <v>45</v>
      </c>
      <c r="R14" s="177">
        <f t="array" ref="R14">IF($H$1=1,"Q1",_xlfn.SUMIFS($K$7:$K$23,$D$7:$D$23,$Q14,$F$7:$F$23,"&gt;0",$G$7:$G$23,""))</f>
        <v>0</v>
      </c>
      <c r="S14" s="178">
        <f t="array" ref="S14">_xlfn.SUMIFS($K$7:$K$23,$D$7:$D$23,$Q14,$F$7:$F$23,"",$G$7:$G$23,"&gt;""")</f>
        <v>0</v>
      </c>
      <c r="T14" s="154"/>
    </row>
    <row r="15" spans="1:20" ht="20.10" customHeight="1">
      <c r="A15" s="49">
        <f>IF(AND(B15="",C15=""),"",MAX(A$7:A14)+1)</f>
        <v>9</v>
      </c>
      <c r="B15" s="13" t="n">
        <v>45344</v>
      </c>
      <c r="C15" s="14" t="s">
        <v>46</v>
      </c>
      <c r="D15" s="14" t="s">
        <v>29</v>
      </c>
      <c r="E15" s="172" t="n">
        <v>3</v>
      </c>
      <c r="F15" s="173" t="n">
        <v>16</v>
      </c>
      <c r="G15" s="174"/>
      <c r="H15" s="175" t="str">
        <f>IF(OR(F15&gt;"",G15&gt;""),ROUNDUP(MONTH(B15)/3,0),"")</f>
        <v/>
      </c>
      <c r="I15" s="106">
        <f>IF($F15,$F15,IF($G15&gt;"",1*MID($G15,1,SEARCH("€",$G15)-1),0))</f>
        <v>16</v>
      </c>
      <c r="J15" s="14" t="s">
        <v>34</v>
      </c>
      <c r="K15" s="120">
        <f>IF(F15,F15*E15,IF(G15&gt;"",I15*E15,0))</f>
        <v>48</v>
      </c>
      <c r="L15" s="112"/>
      <c r="M15" s="54">
        <f>IF(OR($C15&lt;&gt;0,$K15&lt;&gt;0,$L15&lt;&gt;0),M14+K15-L15,"")</f>
        <v>1051.55999999999995</v>
      </c>
      <c r="N15" s="81"/>
      <c r="O15" s="81"/>
      <c r="P15"/>
      <c r="Q15" s="179" t="s">
        <v>47</v>
      </c>
      <c r="R15" s="177">
        <f t="array" ref="R15">IF($H$1=1,"Q1",_xlfn.SUMIFS($K$7:$K$23,$D$7:$D$23,$Q15,$F$7:$F$23,"&gt;0",$G$7:$G$23,""))</f>
        <v>120</v>
      </c>
      <c r="S15" s="178">
        <f t="array" ref="S15">_xlfn.SUMIFS($K$7:$K$23,$D$7:$D$23,$Q15,$F$7:$F$23,"",$G$7:$G$23,"&gt;""")</f>
        <v>0</v>
      </c>
      <c r="T15" s="154"/>
    </row>
    <row r="16" spans="1:19" ht="20.10" customHeight="1">
      <c r="A16" s="49">
        <f>IF(AND(B16="",C16=""),"",MAX(A$7:A15)+1)</f>
        <v>10</v>
      </c>
      <c r="B16" s="13" t="n">
        <v>45344</v>
      </c>
      <c r="C16" s="14" t="s">
        <v>48</v>
      </c>
      <c r="D16" s="14" t="s">
        <v>29</v>
      </c>
      <c r="E16" s="172" t="n">
        <v>1</v>
      </c>
      <c r="F16" s="173"/>
      <c r="G16" s="174" t="s">
        <v>44</v>
      </c>
      <c r="H16" s="175">
        <f>IF(OR(F16&gt;"",G16&gt;""),ROUNDUP(MONTH(B16)/3,0),"")</f>
        <v>1</v>
      </c>
      <c r="I16" s="106">
        <f>IF($F16,$F16,IF($G16&gt;"",1*MID($G16,1,SEARCH("€",$G16)-1),0))</f>
        <v>2</v>
      </c>
      <c r="J16" s="14" t="s">
        <v>34</v>
      </c>
      <c r="K16" s="120">
        <f>IF(F16,F16*E16,IF(G16&gt;"",I16*E16,0))</f>
        <v>2</v>
      </c>
      <c r="L16" s="112"/>
      <c r="M16" s="54">
        <f>IF(OR($C16&lt;&gt;0,$K16&lt;&gt;0,$L16&lt;&gt;0),M15+K16-L16,"")</f>
        <v>1053.55999999999995</v>
      </c>
      <c r="N16" s="81"/>
      <c r="O16" s="81"/>
      <c r="P16"/>
      <c r="Q16" s="148" t="s">
        <v>49</v>
      </c>
      <c r="R16" s="149">
        <f>SUM(R7:R15)</f>
        <v>714</v>
      </c>
      <c r="S16" s="150">
        <f>SUM(S7:S15)</f>
        <v>6</v>
      </c>
    </row>
    <row r="17" spans="1:19" ht="20.10" customHeight="1">
      <c r="A17" s="49">
        <f>IF(AND(B17="",C17=""),"",MAX(A$7:A16)+1)</f>
        <v>11</v>
      </c>
      <c r="B17" s="13" t="n">
        <v>45344</v>
      </c>
      <c r="C17" s="14" t="s">
        <v>50</v>
      </c>
      <c r="D17" s="14" t="s">
        <v>33</v>
      </c>
      <c r="E17" s="172" t="n">
        <v>2</v>
      </c>
      <c r="F17" s="173" t="n">
        <v>75</v>
      </c>
      <c r="G17" s="174"/>
      <c r="H17" s="175" t="str">
        <f>IF(OR(F17&gt;"",G17&gt;""),ROUNDUP(MONTH(B17)/3,0),"")</f>
        <v/>
      </c>
      <c r="I17" s="106">
        <f>IF($F17,$F17,IF($G17&gt;"",1*MID($G17,1,SEARCH("€",$G17)-1),0))</f>
        <v>75</v>
      </c>
      <c r="J17" s="14" t="s">
        <v>34</v>
      </c>
      <c r="K17" s="120">
        <f>IF(F17,F17*E17,IF(G17&gt;"",I17*E17,0))</f>
        <v>150</v>
      </c>
      <c r="L17" s="112"/>
      <c r="M17" s="54">
        <f>IF(OR($C17&lt;&gt;0,$K17&lt;&gt;0,$L17&lt;&gt;0),M16+K17-L17,"")</f>
        <v>1203.55999999999995</v>
      </c>
      <c r="N17" s="81"/>
      <c r="O17" s="81"/>
      <c r="P17"/>
      <c r="Q17" s="151" t="str">
        <f>DOLLAR(R16*0.7,2)&amp;" (70% v. "&amp;DOLLAR(R16,2)&amp;") an BV überwiesen am "&amp;TEXT(B23,"tt.mm.jj")</f>
        <v>499,80 € (70% v. 714,00 €) an BV überwiesen am 04.04.24</v>
      </c>
      <c r="R17" s="146"/>
      <c r="S17" s="147"/>
    </row>
    <row r="18" spans="1:19" ht="20.10" customHeight="1">
      <c r="A18" s="86">
        <f>IF(AND(B18="",C18=""),"",MAX(A$7:A17)+1)</f>
        <v>12</v>
      </c>
      <c r="B18" s="113" t="n">
        <v>45351</v>
      </c>
      <c r="C18" s="114" t="s">
        <v>51</v>
      </c>
      <c r="D18" s="114"/>
      <c r="E18" s="115"/>
      <c r="F18" s="116"/>
      <c r="G18" s="114"/>
      <c r="H18" s="104" t="str">
        <f>IF(OR(F18&gt;"",G18&gt;""),ROUNDUP(MONTH(B18)/3,0),"")</f>
        <v/>
      </c>
      <c r="I18" s="117">
        <f>IF($F18,$F18,IF($G18&gt;"",1*MID($G18,1,SEARCH("€",$G18)-1),0))</f>
        <v>0</v>
      </c>
      <c r="J18" s="114" t="s">
        <v>28</v>
      </c>
      <c r="K18" s="118">
        <f>IF(F18,F18*E18,IF(G18&gt;"",I18*E18,0))</f>
        <v>0</v>
      </c>
      <c r="L18" s="119" t="n">
        <v>6.65000000000000036</v>
      </c>
      <c r="M18" s="87">
        <f>IF(OR($C18&lt;&gt;0,$K18&lt;&gt;0,$L18&lt;&gt;0),M17+K18-L18,"")</f>
        <v>1196.91000000000008</v>
      </c>
      <c r="N18" s="81"/>
      <c r="O18" s="81"/>
      <c r="P18"/>
      <c r="Q18" s="153" t="s">
        <v>52</v>
      </c>
      <c r="R18" s="153"/>
      <c r="S18" s="153"/>
    </row>
    <row r="19" spans="1:19" ht="20.10" customHeight="1">
      <c r="A19" s="49">
        <f>IF(AND(B19="",C19=""),"",MAX(A$7:A18)+1)</f>
        <v>13</v>
      </c>
      <c r="B19" s="13" t="n">
        <v>45372</v>
      </c>
      <c r="C19" s="14" t="s">
        <v>53</v>
      </c>
      <c r="D19" s="14" t="s">
        <v>47</v>
      </c>
      <c r="E19" s="110" t="n">
        <v>3</v>
      </c>
      <c r="F19" s="111" t="n">
        <v>40</v>
      </c>
      <c r="G19" s="14"/>
      <c r="H19" s="104" t="str">
        <f>IF(OR(F19&gt;"",G19&gt;""),ROUNDUP(MONTH(B19)/3,0),"")</f>
        <v/>
      </c>
      <c r="I19" s="106">
        <f>IF($F19,$F19,IF($G19&gt;"",1*MID($G19,1,SEARCH("€",$G19)-1),0))</f>
        <v>40</v>
      </c>
      <c r="J19" s="14" t="s">
        <v>34</v>
      </c>
      <c r="K19" s="120">
        <f>IF(F19,F19*E19,IF(G19&gt;"",I19*E19,0))</f>
        <v>120</v>
      </c>
      <c r="L19" s="112"/>
      <c r="M19" s="54">
        <f>IF(OR($C19&lt;&gt;0,$K19&lt;&gt;0,$L19&lt;&gt;0),M18+K19-L19,"")</f>
        <v>1316.91000000000008</v>
      </c>
      <c r="N19" s="81"/>
      <c r="O19" s="81"/>
      <c r="P19"/>
      <c r="Q19" s="140" t="s">
        <v>54</v>
      </c>
      <c r="R19" s="141"/>
      <c r="S19" s="142"/>
    </row>
    <row r="20" spans="1:19" ht="20.10" customHeight="1">
      <c r="A20" s="49">
        <f>IF(AND(B20="",C20=""),"",MAX(A$7:A19)+1)</f>
        <v>14</v>
      </c>
      <c r="B20" s="13" t="n">
        <v>45372</v>
      </c>
      <c r="C20" s="14" t="s">
        <v>55</v>
      </c>
      <c r="D20" s="14" t="s">
        <v>38</v>
      </c>
      <c r="E20" s="110" t="n">
        <v>3</v>
      </c>
      <c r="F20" s="111" t="n">
        <v>40</v>
      </c>
      <c r="G20" s="14"/>
      <c r="H20" s="104" t="str">
        <f>IF(OR(F20&gt;"",G20&gt;""),ROUNDUP(MONTH(B20)/3,0),"")</f>
        <v/>
      </c>
      <c r="I20" s="106">
        <f>IF($F20,$F20,IF($G20&gt;"",1*MID($G20,1,SEARCH("€",$G20)-1),0))</f>
        <v>40</v>
      </c>
      <c r="J20" s="14" t="s">
        <v>28</v>
      </c>
      <c r="K20" s="120">
        <f>IF(F20,F20*E20,IF(G20&gt;"",I20*E20,0))</f>
        <v>120</v>
      </c>
      <c r="L20" s="112"/>
      <c r="M20" s="54">
        <f>IF(OR($C20&lt;&gt;0,$K20&lt;&gt;0,$L20&lt;&gt;0),M19+K20-L20,"")</f>
        <v>1436.91000000000008</v>
      </c>
      <c r="N20" s="81"/>
      <c r="O20" s="81"/>
      <c r="P20"/>
      <c r="Q20" s="143"/>
      <c r="R20" s="144"/>
      <c r="S20" s="145"/>
    </row>
    <row r="21" spans="1:19" ht="20.10" customHeight="1">
      <c r="A21" s="49">
        <f>IF(AND(B21="",C21=""),"",MAX(A$7:A20)+1)</f>
        <v>15</v>
      </c>
      <c r="B21" s="13" t="n">
        <v>45372</v>
      </c>
      <c r="C21" s="14" t="s">
        <v>56</v>
      </c>
      <c r="D21" s="14" t="s">
        <v>40</v>
      </c>
      <c r="E21" s="110" t="n">
        <v>3</v>
      </c>
      <c r="F21" s="111" t="n">
        <v>10</v>
      </c>
      <c r="G21" s="14"/>
      <c r="H21" s="104" t="str">
        <f>IF(OR(F21&gt;"",G21&gt;""),ROUNDUP(MONTH(B21)/3,0),"")</f>
        <v/>
      </c>
      <c r="I21" s="106">
        <f>IF($F21,$F21,IF($G21&gt;"",1*MID($G21,1,SEARCH("€",$G21)-1),0))</f>
        <v>10</v>
      </c>
      <c r="J21" s="14" t="s">
        <v>28</v>
      </c>
      <c r="K21" s="120">
        <f>IF(F21,F21*E21,IF(G21&gt;"",I21*E21,0))</f>
        <v>30</v>
      </c>
      <c r="L21" s="112"/>
      <c r="M21" s="54">
        <f>IF(OR($C21&lt;&gt;0,$K21&lt;&gt;0,$L21&lt;&gt;0),M20+K21-L21,"")</f>
        <v>1466.91000000000008</v>
      </c>
      <c r="N21" s="81"/>
      <c r="O21" s="81"/>
      <c r="P21"/>
      <c r="Q21" s="137" t="s">
        <v>15</v>
      </c>
      <c r="R21" s="138" t="s">
        <v>25</v>
      </c>
      <c r="S21" s="139" t="s">
        <v>26</v>
      </c>
    </row>
    <row r="22" spans="1:19" ht="20.10" customHeight="1">
      <c r="A22" s="92">
        <f>IF(AND(B22="",C22=""),"",MAX(A$7:A21)+1)</f>
        <v>16</v>
      </c>
      <c r="B22" s="121" t="n">
        <v>45379</v>
      </c>
      <c r="C22" s="122" t="s">
        <v>57</v>
      </c>
      <c r="D22" s="122"/>
      <c r="E22" s="123"/>
      <c r="F22" s="124"/>
      <c r="G22" s="122"/>
      <c r="H22" s="104" t="str">
        <f>IF(OR(F22&gt;"",G22&gt;""),ROUNDUP(MONTH(B22)/3,0),"")</f>
        <v/>
      </c>
      <c r="I22" s="125">
        <f>IF($F22,$F22,IF($G22&gt;"",1*MID($G22,1,SEARCH("€",$G22)-1),0))</f>
        <v>0</v>
      </c>
      <c r="J22" s="122" t="s">
        <v>28</v>
      </c>
      <c r="K22" s="126">
        <f>IF(F22,F22*E22,IF(G22&gt;"",I22*E22,0))</f>
        <v>0</v>
      </c>
      <c r="L22" s="127" t="n">
        <v>6.5</v>
      </c>
      <c r="M22" s="93">
        <f>IF(OR($C22&lt;&gt;0,$K22&lt;&gt;0,$L22&lt;&gt;0),M21+K22-L22,"")</f>
        <v>1460.41000000000008</v>
      </c>
      <c r="N22" s="81"/>
      <c r="O22" s="81"/>
      <c r="P22"/>
      <c r="Q22" s="176" t="s">
        <v>29</v>
      </c>
      <c r="R22" s="177">
        <f t="array" ref="R22">_xlfn.SUMIFS($K$24:$K$34,$D$24:$D$34,$Q22,$F$24:$F$34,"&gt;0",$G$24:$G$34,"")</f>
        <v>0</v>
      </c>
      <c r="S22" s="178">
        <f t="array" ref="S22">_xlfn.SUMIFS($K$24:$K$34,$D$24:$D$34,$Q22,$F$24:$F$34,"",$G$24:$G$34,"&gt;""")</f>
        <v>0</v>
      </c>
    </row>
    <row r="23" spans="1:19" ht="20.10" customHeight="1">
      <c r="A23" s="90">
        <f>IF(AND(B23="",C23=""),"",MAX(A$7:A22)+1)</f>
        <v>17</v>
      </c>
      <c r="B23" s="128" t="n">
        <v>45386</v>
      </c>
      <c r="C23" s="129" t="s">
        <v>58</v>
      </c>
      <c r="D23" s="129"/>
      <c r="E23" s="130"/>
      <c r="F23" s="131"/>
      <c r="G23" s="161"/>
      <c r="H23" s="163" t="str">
        <f>IF(OR(F23&gt;"",G23&gt;""),ROUNDUP(MONTH(B23)/3,0),"")</f>
        <v/>
      </c>
      <c r="I23" s="162">
        <f>IF($F23,$F23,IF($G23&gt;"",1*MID($G23,1,SEARCH("€",$G23)-1),0))</f>
        <v>0</v>
      </c>
      <c r="J23" s="129" t="s">
        <v>28</v>
      </c>
      <c r="K23" s="132">
        <f>IF(F23,F23*E23,IF(G23&gt;"",I23*E23,0))</f>
        <v>0</v>
      </c>
      <c r="L23" s="133" t="n">
        <v>499.800000000000011</v>
      </c>
      <c r="M23" s="91">
        <f>IF(OR($C23&lt;&gt;0,$K23&lt;&gt;0,$L23&lt;&gt;0),M22+K23-L23,"")</f>
        <v>960.610000000000014</v>
      </c>
      <c r="N23" s="81"/>
      <c r="O23" s="81"/>
      <c r="P23"/>
      <c r="Q23" s="176" t="s">
        <v>31</v>
      </c>
      <c r="R23" s="177">
        <f t="array" ref="R23">_xlfn.SUMIFS($K$24:$K$34,$D$24:$D$34,$Q23,$F$24:$F$34,"&gt;0",$G$24:$G$34,"")</f>
        <v>0</v>
      </c>
      <c r="S23" s="178">
        <f t="array" ref="S23">_xlfn.SUMIFS($K$24:$K$34,$D$24:$D$34,$Q23,$F$24:$F$34,"",$G$24:$G$34,"&gt;""")</f>
        <v>0</v>
      </c>
    </row>
    <row r="24" spans="1:19" ht="20.10" customHeight="1">
      <c r="A24" s="48"/>
      <c r="B24" s="2"/>
      <c r="C24" s="94"/>
      <c r="D24" s="94"/>
      <c r="E24" s="95"/>
      <c r="F24" s="96"/>
      <c r="G24" s="94"/>
      <c r="H24" s="104" t="str">
        <f>IF(B24,ROUNDUP(MONTH(B24)/3,0),"")</f>
        <v/>
      </c>
      <c r="I24" s="134">
        <f>IF($F24,$F24,IF($G24&gt;"",1*MID($G24,1,SEARCH("€",$G24)-1),0))</f>
        <v>0</v>
      </c>
      <c r="J24" s="94"/>
      <c r="K24" s="85">
        <f>IF(F24,F24*E24,IF(G24&gt;"",I24*E24,0))</f>
        <v>0</v>
      </c>
      <c r="L24" s="97"/>
      <c r="M24" s="98" t="str">
        <f>IF(OR($C24&lt;&gt;0,$K24&lt;&gt;0,$L24&lt;&gt;0),M23+K24-L24,"")</f>
        <v/>
      </c>
      <c r="N24" s="81"/>
      <c r="O24" s="81"/>
      <c r="P24"/>
      <c r="Q24" s="176" t="s">
        <v>59</v>
      </c>
      <c r="R24" s="177">
        <f t="array" ref="R24">_xlfn.SUMIFS($K$24:$K$34,$D$24:$D$34,$Q24,$F$24:$F$34,"&gt;0",$G$24:$G$34,"")</f>
        <v>0</v>
      </c>
      <c r="S24" s="178">
        <f t="array" ref="S24">_xlfn.SUMIFS($K$24:$K$34,$D$24:$D$34,$Q24,$F$24:$F$34,"",$G$24:$G$34,"&gt;""")</f>
        <v>0</v>
      </c>
    </row>
    <row r="25" spans="1:19" ht="20.10" customHeight="1">
      <c r="A25" s="49" t="str">
        <f>IF(AND(B25="",C25=""),"",MAX(A$7:A24)+1)</f>
        <v/>
      </c>
      <c r="B25" s="2"/>
      <c r="C25" s="3"/>
      <c r="D25" s="3"/>
      <c r="E25" s="62"/>
      <c r="F25" s="68"/>
      <c r="G25" s="3"/>
      <c r="H25" s="104" t="str">
        <f>IF(B25,ROUNDUP(MONTH(B25)/3,0),"")</f>
        <v/>
      </c>
      <c r="I25" s="106">
        <f>IF($F25,$F25,IF($G25&gt;"",1*MID($G25,1,SEARCH("€",$G25)-1),0))</f>
        <v>0</v>
      </c>
      <c r="J25" s="3"/>
      <c r="K25" s="85">
        <f>IF(F25,F25*E25,IF(G25&gt;"",I25*E25,0))</f>
        <v>0</v>
      </c>
      <c r="L25" s="55"/>
      <c r="M25" s="54" t="str">
        <f>IF(OR($C25&lt;&gt;0,$K25&lt;&gt;0,$L25&lt;&gt;0),M24+K25-L25,"")</f>
        <v/>
      </c>
      <c r="N25" s="81"/>
      <c r="O25" s="81"/>
      <c r="P25"/>
      <c r="Q25" s="176" t="s">
        <v>33</v>
      </c>
      <c r="R25" s="177">
        <f t="array" ref="R25">_xlfn.SUMIFS($K$24:$K$34,$D$24:$D$34,$Q25,$F$24:$F$34,"&gt;0",$G$24:$G$34,"")</f>
        <v>0</v>
      </c>
      <c r="S25" s="178">
        <f t="array" ref="S25">_xlfn.SUMIFS($K$24:$K$34,$D$24:$D$34,$Q25,$F$24:$F$34,"",$G$24:$G$34,"&gt;""")</f>
        <v>0</v>
      </c>
    </row>
    <row r="26" spans="1:20" ht="20.10" customHeight="1">
      <c r="A26" s="49" t="str">
        <f>IF(AND(B26="",C26=""),"",MAX(A$7:A25)+1)</f>
        <v/>
      </c>
      <c r="B26" s="2"/>
      <c r="C26" s="3"/>
      <c r="D26" s="3"/>
      <c r="E26" s="62"/>
      <c r="F26" s="68"/>
      <c r="G26" s="3"/>
      <c r="H26" s="104" t="str">
        <f>IF(B26,ROUNDUP(MONTH(B26)/3,0),"")</f>
        <v/>
      </c>
      <c r="I26" s="106">
        <f>IF($F26,$F26,IF($G26&gt;"",1*MID($G26,1,SEARCH("€",$G26)-1),0))</f>
        <v>0</v>
      </c>
      <c r="J26" s="3"/>
      <c r="K26" s="85">
        <f>IF(F26,F26*E26,IF(G26&gt;"",I26*E26,0))</f>
        <v>0</v>
      </c>
      <c r="L26" s="55"/>
      <c r="M26" s="54" t="str">
        <f>IF(OR($C26&lt;&gt;0,$K26&lt;&gt;0,$L26&lt;&gt;0),M25+K26-L26,"")</f>
        <v/>
      </c>
      <c r="N26" s="81"/>
      <c r="O26" s="81"/>
      <c r="P26"/>
      <c r="Q26" s="176" t="s">
        <v>60</v>
      </c>
      <c r="R26" s="177">
        <f t="array" ref="R26">_xlfn.SUMIFS($K$24:$K$34,$D$24:$D$34,$Q26,$F$24:$F$34,"&gt;0",$G$24:$G$34,"")</f>
        <v>0</v>
      </c>
      <c r="S26" s="178">
        <f t="array" ref="S26">_xlfn.SUMIFS($K$24:$K$34,$D$24:$D$34,$Q26,$F$24:$F$34,"",$G$24:$G$34,"&gt;""")</f>
        <v>0</v>
      </c>
      <c r="T26" s="153"/>
    </row>
    <row r="27" spans="1:20" ht="20.10" customHeight="1">
      <c r="A27" s="49" t="str">
        <f>IF(AND(B27="",C27=""),"",MAX(A$7:A26)+1)</f>
        <v/>
      </c>
      <c r="B27" s="2"/>
      <c r="C27" s="3"/>
      <c r="D27" s="3"/>
      <c r="E27" s="62"/>
      <c r="F27" s="68"/>
      <c r="G27" s="3"/>
      <c r="H27" s="104" t="str">
        <f>IF(B27,ROUNDUP(MONTH(B27)/3,0),"")</f>
        <v/>
      </c>
      <c r="I27" s="106">
        <f>IF($F27,$F27,IF($G27&gt;"",1*MID($G27,1,SEARCH("€",$G27)-1),0))</f>
        <v>0</v>
      </c>
      <c r="J27" s="3"/>
      <c r="K27" s="85">
        <f>IF(F27,F27*E27,IF(G27&gt;"",I27*E27,0))</f>
        <v>0</v>
      </c>
      <c r="L27" s="55"/>
      <c r="M27" s="54" t="str">
        <f>IF(OR($C27&lt;&gt;0,$K27&lt;&gt;0,$L27&lt;&gt;0),M26+K27-L27,"")</f>
        <v/>
      </c>
      <c r="N27" s="81"/>
      <c r="O27" s="81"/>
      <c r="P27"/>
      <c r="Q27" s="176" t="s">
        <v>61</v>
      </c>
      <c r="R27" s="177">
        <f t="array" ref="R27">_xlfn.SUMIFS($K$24:$K$34,$D$24:$D$34,$Q27,$F$24:$F$34,"&gt;0",$G$24:$G$34,"")</f>
        <v>0</v>
      </c>
      <c r="S27" s="178">
        <f t="array" ref="S27">_xlfn.SUMIFS($K$24:$K$34,$D$24:$D$34,$Q27,$F$24:$F$34,"",$G$24:$G$34,"&gt;""")</f>
        <v>0</v>
      </c>
      <c r="T27" s="153"/>
    </row>
    <row r="28" spans="1:20" ht="20.10" customHeight="1">
      <c r="A28" s="49" t="str">
        <f>IF(AND(B28="",C28=""),"",MAX(A$7:A27)+1)</f>
        <v/>
      </c>
      <c r="B28" s="2"/>
      <c r="C28" s="3"/>
      <c r="D28" s="3"/>
      <c r="E28" s="62"/>
      <c r="F28" s="68"/>
      <c r="G28" s="3"/>
      <c r="H28" s="104" t="str">
        <f>IF(B28,ROUNDUP(MONTH(B28)/3,0),"")</f>
        <v/>
      </c>
      <c r="I28" s="106">
        <f>IF($F28,$F28,IF($G28&gt;"",1*MID($G28,1,SEARCH("€",$G28)-1),0))</f>
        <v>0</v>
      </c>
      <c r="J28" s="3"/>
      <c r="K28" s="85">
        <f>IF(F28,F28*E28,IF(G28&gt;"",I28*E28,0))</f>
        <v>0</v>
      </c>
      <c r="L28" s="55"/>
      <c r="M28" s="54" t="str">
        <f>IF(OR($C28&lt;&gt;0,$K28&lt;&gt;0,$L28&lt;&gt;0),#REF!+K28-L28,"")</f>
        <v/>
      </c>
      <c r="N28" s="81"/>
      <c r="O28" s="81"/>
      <c r="P28"/>
      <c r="Q28" s="176" t="s">
        <v>62</v>
      </c>
      <c r="R28" s="177">
        <f t="array" ref="R28">_xlfn.SUMIFS($K$24:$K$34,$D$24:$D$34,$Q28,$F$24:$F$34,"&gt;0",$G$24:$G$34,"")</f>
        <v>0</v>
      </c>
      <c r="S28" s="178">
        <f t="array" ref="S28">_xlfn.SUMIFS($K$24:$K$34,$D$24:$D$34,$Q28,$F$24:$F$34,"",$G$24:$G$34,"&gt;""")</f>
        <v>0</v>
      </c>
      <c r="T28" s="153"/>
    </row>
    <row r="29" spans="1:20" ht="20.10" customHeight="1">
      <c r="A29" s="49" t="str">
        <f>IF(AND(B29="",C29=""),"",MAX(A$7:A28)+1)</f>
        <v/>
      </c>
      <c r="B29" s="2"/>
      <c r="C29" s="3"/>
      <c r="D29" s="3"/>
      <c r="E29" s="62"/>
      <c r="F29" s="68"/>
      <c r="G29" s="3"/>
      <c r="H29" s="104" t="str">
        <f>IF(B29,ROUNDUP(MONTH(B29)/3,0),"")</f>
        <v/>
      </c>
      <c r="I29" s="106">
        <f>IF($F29,$F29,IF($G29&gt;"",1*MID($G29,1,SEARCH("€",$G29)-1),0))</f>
        <v>0</v>
      </c>
      <c r="J29" s="3"/>
      <c r="K29" s="85">
        <f>IF(F29,F29*E29,IF(G29&gt;"",I29*E29,0))</f>
        <v>0</v>
      </c>
      <c r="L29" s="55"/>
      <c r="M29" s="54" t="str">
        <f>IF(OR($C29&lt;&gt;0,$K29&lt;&gt;0,$L29&lt;&gt;0),M28+K29-L29,"")</f>
        <v/>
      </c>
      <c r="N29" s="81"/>
      <c r="O29" s="81"/>
      <c r="P29"/>
      <c r="Q29" s="176" t="s">
        <v>63</v>
      </c>
      <c r="R29" s="177">
        <f t="array" ref="R29">_xlfn.SUMIFS($K$24:$K$34,$D$24:$D$34,$Q29,$F$24:$F$34,"&gt;0",$G$24:$G$34,"")</f>
        <v>0</v>
      </c>
      <c r="S29" s="178">
        <f t="array" ref="S29">_xlfn.SUMIFS($K$24:$K$34,$D$24:$D$34,$Q29,$F$24:$F$34,"",$G$24:$G$34,"&gt;""")</f>
        <v>0</v>
      </c>
      <c r="T29" s="153"/>
    </row>
    <row r="30" spans="1:20" ht="20.10" customHeight="1">
      <c r="A30" s="49" t="str">
        <f>IF(AND(B30="",C30=""),"",MAX(A$7:A29)+1)</f>
        <v/>
      </c>
      <c r="B30" s="2"/>
      <c r="C30" s="3"/>
      <c r="D30" s="3"/>
      <c r="E30" s="62"/>
      <c r="F30" s="68"/>
      <c r="G30" s="3"/>
      <c r="H30" s="104" t="str">
        <f>IF(B30,ROUNDUP(MONTH(B30)/3,0),"")</f>
        <v/>
      </c>
      <c r="I30" s="106">
        <f>IF($F30,$F30,IF($G30&gt;"",1*MID($G30,1,SEARCH("€",$G30)-1),0))</f>
        <v>0</v>
      </c>
      <c r="J30" s="3"/>
      <c r="K30" s="85">
        <f>IF(F30,F30*E30,IF(G30&gt;"",I30*E30,0))</f>
        <v>0</v>
      </c>
      <c r="L30" s="55"/>
      <c r="M30" s="54" t="str">
        <f>IF(OR($C30&lt;&gt;0,$K30&lt;&gt;0,$L30&lt;&gt;0),M29+K30-L30,"")</f>
        <v/>
      </c>
      <c r="N30" s="81"/>
      <c r="O30" s="81"/>
      <c r="P30"/>
      <c r="Q30" s="179" t="s">
        <v>47</v>
      </c>
      <c r="R30" s="177">
        <f t="array" ref="R30">_xlfn.SUMIFS($K$24:$K$34,$D$24:$D$34,$Q30,$F$24:$F$34,"&gt;0",$G$24:$G$34,"")</f>
        <v>0</v>
      </c>
      <c r="S30" s="178">
        <f t="array" ref="S30">_xlfn.SUMIFS($K$24:$K$34,$D$24:$D$34,$Q30,$F$24:$F$34,"",$G$24:$G$34,"&gt;""")</f>
        <v>0</v>
      </c>
      <c r="T30" s="153"/>
    </row>
    <row r="31" spans="1:20" ht="20.10" customHeight="1">
      <c r="A31" s="49" t="str">
        <f>IF(AND(B31="",C31=""),"",MAX(A$7:A30)+1)</f>
        <v/>
      </c>
      <c r="B31" s="2"/>
      <c r="C31" s="3"/>
      <c r="D31" s="3"/>
      <c r="E31" s="62"/>
      <c r="F31" s="68"/>
      <c r="G31" s="3"/>
      <c r="H31" s="104" t="str">
        <f>IF(B31,ROUNDUP(MONTH(B31)/3,0),"")</f>
        <v/>
      </c>
      <c r="I31" s="106">
        <f>IF($F31,$F31,IF($G31&gt;"",1*MID($G31,1,SEARCH("€",$G31)-1),0))</f>
        <v>0</v>
      </c>
      <c r="J31" s="3"/>
      <c r="K31" s="85">
        <f>IF(F31,F31*E31,IF(G31&gt;"",I31*E31,0))</f>
        <v>0</v>
      </c>
      <c r="L31" s="55"/>
      <c r="M31" s="54" t="str">
        <f>IF(OR($C31&lt;&gt;0,$K31&lt;&gt;0,$L31&lt;&gt;0),M30+K31-L31,"")</f>
        <v/>
      </c>
      <c r="N31" s="81"/>
      <c r="O31" s="81"/>
      <c r="P31"/>
      <c r="Q31" s="148" t="s">
        <v>49</v>
      </c>
      <c r="R31" s="149">
        <f>SUM(R22:R30)</f>
        <v>0</v>
      </c>
      <c r="S31" s="150">
        <f>SUM(S22:S30)</f>
        <v>0</v>
      </c>
      <c r="T31" s="153"/>
    </row>
    <row r="32" spans="1:20" ht="20.10" customHeight="1">
      <c r="A32" s="49" t="str">
        <f>IF(AND(B32="",C32=""),"",MAX(A$7:A31)+1)</f>
        <v/>
      </c>
      <c r="B32" s="2"/>
      <c r="C32" s="3"/>
      <c r="D32" s="3"/>
      <c r="E32" s="62"/>
      <c r="F32" s="68"/>
      <c r="G32" s="3"/>
      <c r="H32" s="104" t="str">
        <f>IF(B32,ROUNDUP(MONTH(B32)/3,0),"")</f>
        <v/>
      </c>
      <c r="I32" s="106">
        <f>IF($F32,$F32,IF($G32&gt;"",1*MID($G32,1,SEARCH("€",$G32)-1),0))</f>
        <v>0</v>
      </c>
      <c r="J32" s="3"/>
      <c r="K32" s="85">
        <f>IF(F32,F32*E32,IF(G32&gt;"",I32*E32,0))</f>
        <v>0</v>
      </c>
      <c r="L32" s="55"/>
      <c r="M32" s="54" t="str">
        <f>IF(OR($C32&lt;&gt;0,$K32&lt;&gt;0,$L32&lt;&gt;0),M31+K32-L32,"")</f>
        <v/>
      </c>
      <c r="N32" s="81"/>
      <c r="O32" s="81"/>
      <c r="P32"/>
      <c r="Q32" s="151" t="str">
        <f>DOLLAR(R31*0.7,2)&amp;" (70% v. "&amp;DOLLAR(R31,2)&amp;") an BV überwiesen am "&amp;TEXT(B38,"tt.mm.jj")</f>
        <v>0,00 € (70% v. 0,00 €) an BV überwiesen am 30.12.99</v>
      </c>
      <c r="R32" s="146"/>
      <c r="S32" s="147"/>
      <c r="T32" s="153"/>
    </row>
    <row r="33" spans="1:20" ht="20.10" customHeight="1">
      <c r="A33" s="49" t="str">
        <f>IF(AND(B33="",C33=""),"",MAX(A$7:A32)+1)</f>
        <v/>
      </c>
      <c r="B33" s="2"/>
      <c r="C33" s="3"/>
      <c r="D33" s="3"/>
      <c r="E33" s="62"/>
      <c r="F33" s="68"/>
      <c r="G33" s="3"/>
      <c r="H33" s="104" t="str">
        <f>IF(B33,ROUNDUP(MONTH(B33)/3,0),"")</f>
        <v/>
      </c>
      <c r="I33" s="106">
        <f>IF($F33,$F33,IF($G33&gt;"",1*MID($G33,1,SEARCH("€",$G33)-1),0))</f>
        <v>0</v>
      </c>
      <c r="J33" s="3"/>
      <c r="K33" s="52">
        <f>IF(F33,F33*E33,IF(G33&gt;"",I33*E33,0))</f>
        <v>0</v>
      </c>
      <c r="L33" s="55"/>
      <c r="M33" s="54" t="str">
        <f>IF(OR($C33&lt;&gt;0,$K33&lt;&gt;0,$L33&lt;&gt;0),M32+K33-L33,"")</f>
        <v/>
      </c>
      <c r="N33" s="81"/>
      <c r="O33" s="81"/>
      <c r="P33"/>
      <c r="Q33" s="153"/>
      <c r="R33" s="153"/>
      <c r="S33" s="153"/>
      <c r="T33" s="153"/>
    </row>
    <row r="34" spans="1:20" ht="20.10" customHeight="1">
      <c r="A34" s="49" t="str">
        <f>IF(AND(B34="",C34=""),"",MAX(A$7:A33)+1)</f>
        <v/>
      </c>
      <c r="B34" s="2"/>
      <c r="C34" s="3"/>
      <c r="D34" s="3"/>
      <c r="E34" s="62"/>
      <c r="F34" s="68"/>
      <c r="G34" s="3"/>
      <c r="H34" s="104" t="str">
        <f>IF(B34,ROUNDUP(MONTH(B34)/3,0),"")</f>
        <v/>
      </c>
      <c r="I34" s="106">
        <f>IF($F34,$F34,IF($G34&gt;"",1*MID($G34,1,SEARCH("€",$G34)-1),0))</f>
        <v>0</v>
      </c>
      <c r="J34" s="3"/>
      <c r="K34" s="52">
        <f>IF(F34,F34*E34,IF(G34&gt;"",I34*E34,0))</f>
        <v>0</v>
      </c>
      <c r="L34" s="55"/>
      <c r="M34" s="54" t="str">
        <f>IF(OR($C34&lt;&gt;0,$K34&lt;&gt;0,$L34&lt;&gt;0),M33+K34-L34,"")</f>
        <v/>
      </c>
      <c r="N34" s="81"/>
      <c r="O34" s="81"/>
      <c r="P34"/>
      <c r="Q34" s="153"/>
      <c r="R34" s="153"/>
      <c r="S34" s="153"/>
      <c r="T34" s="153"/>
    </row>
    <row r="35" spans="1:20" ht="20.10" customHeight="1">
      <c r="A35" s="35">
        <f>MAX(A7:A34)</f>
        <v>17</v>
      </c>
      <c r="B35" s="21" t="s">
        <v>64</v>
      </c>
      <c r="C35" s="22"/>
      <c r="D35" s="22"/>
      <c r="E35" s="22"/>
      <c r="F35" s="69"/>
      <c r="G35" s="22"/>
      <c r="H35" s="156"/>
      <c r="I35" s="22"/>
      <c r="J35" s="22"/>
      <c r="K35" s="42">
        <f>SUBTOTAL(109,K$7:K34)</f>
        <v>720</v>
      </c>
      <c r="L35" s="34">
        <f>SUBTOTAL(109,L$7:L34)</f>
        <v>959.389999999999986</v>
      </c>
      <c r="M35" s="34">
        <f>SUM(K35-L35)+M$4</f>
        <v>960.610000000000014</v>
      </c>
      <c r="N35" s="33"/>
      <c r="O35" s="33"/>
      <c r="P35"/>
      <c r="Q35" s="153"/>
      <c r="R35" s="153"/>
      <c r="S35" s="153"/>
      <c r="T35" s="153"/>
    </row>
    <row r="36" spans="1:20" ht="5.10" customHeight="1">
      <c r="A36" s="4"/>
      <c r="B36" s="4"/>
      <c r="K36" s="15"/>
      <c r="L36" s="4"/>
      <c r="Q36" s="153"/>
      <c r="R36" s="153"/>
      <c r="S36" s="153"/>
      <c r="T36" s="153"/>
    </row>
    <row r="37" spans="1:19" ht="20.10" customHeight="1">
      <c r="A37" s="28" t="s">
        <v>65</v>
      </c>
      <c r="B37" s="29"/>
      <c r="C37" s="30"/>
      <c r="D37" s="30"/>
      <c r="E37" s="30"/>
      <c r="F37" s="70"/>
      <c r="G37" s="30"/>
      <c r="H37" s="157"/>
      <c r="I37" s="30"/>
      <c r="J37" s="30"/>
      <c r="K37" s="43">
        <f>M4</f>
        <v>1200</v>
      </c>
      <c r="L37" s="88" t="s">
        <v>66</v>
      </c>
      <c r="M37" s="89">
        <f>M4</f>
        <v>1200</v>
      </c>
      <c r="N37"/>
      <c r="O37"/>
      <c r="Q37" s="153"/>
      <c r="R37" s="153"/>
      <c r="S37" s="153"/>
    </row>
    <row r="38" spans="1:19" ht="20.10" customHeight="1">
      <c r="A38" s="23" t="str">
        <f>"+ Summe der Einnahmen (Seite 1)"</f>
        <v>+ Summe der Einnahmen (Seite 1)</v>
      </c>
      <c r="B38" s="24"/>
      <c r="C38" s="25"/>
      <c r="D38" s="25"/>
      <c r="E38" s="25"/>
      <c r="F38" s="71"/>
      <c r="G38" s="25"/>
      <c r="H38" s="158"/>
      <c r="I38" s="25"/>
      <c r="J38" s="25"/>
      <c r="K38" s="44">
        <f>K35</f>
        <v>720</v>
      </c>
      <c r="L38" s="88" t="s">
        <v>67</v>
      </c>
      <c r="M38" s="89">
        <f>K35</f>
        <v>720</v>
      </c>
      <c r="N38"/>
      <c r="O38"/>
      <c r="Q38" s="153"/>
      <c r="R38" s="153"/>
      <c r="S38" s="153"/>
    </row>
    <row r="39" spans="1:19" ht="20.10" customHeight="1">
      <c r="A39" s="36" t="str">
        <f>"- Summe der Ausgaben (Seite 1)"</f>
        <v>- Summe der Ausgaben (Seite 1)</v>
      </c>
      <c r="B39" s="37"/>
      <c r="C39" s="38"/>
      <c r="D39" s="38"/>
      <c r="E39" s="38"/>
      <c r="F39" s="72"/>
      <c r="G39" s="38"/>
      <c r="H39" s="159"/>
      <c r="I39" s="38"/>
      <c r="J39" s="38"/>
      <c r="K39" s="45">
        <f>L35</f>
        <v>959.389999999999986</v>
      </c>
      <c r="L39" s="135" t="s">
        <v>68</v>
      </c>
      <c r="M39" s="136">
        <f>L35</f>
        <v>959.389999999999986</v>
      </c>
      <c r="Q39" s="153"/>
      <c r="R39" s="153"/>
      <c r="S39" s="153"/>
    </row>
    <row r="40" spans="1:13" ht="20.10" customHeight="1">
      <c r="A40" s="39" t="str">
        <f>"= Saldo (Seite 1)"</f>
        <v>= Saldo (Seite 1)</v>
      </c>
      <c r="B40" s="40"/>
      <c r="C40" s="41"/>
      <c r="D40" s="41"/>
      <c r="E40" s="41"/>
      <c r="F40" s="73"/>
      <c r="G40" s="41"/>
      <c r="H40" s="160"/>
      <c r="I40" s="41"/>
      <c r="J40" s="41"/>
      <c r="K40" s="46">
        <f>K37+K38-K39</f>
        <v>960.610000000000014</v>
      </c>
      <c r="L40" s="135" t="s">
        <v>69</v>
      </c>
      <c r="M40" s="136">
        <f>M35</f>
        <v>960.610000000000014</v>
      </c>
    </row>
    <row r="41" spans="1:1" ht="15.95" customHeight="1"/>
    <row r="42" spans="1:1" ht="15.95" customHeight="1"/>
    <row r="43" spans="1:1" ht="15.95" customHeight="1"/>
    <row r="44" spans="1:1" ht="15.95" customHeight="1"/>
    <row r="45" spans="1:1" ht="15.95" customHeight="1"/>
    <row r="46" spans="1:1" ht="15.95" customHeight="1"/>
    <row r="47" spans="1:1" ht="15.95" customHeight="1"/>
    <row r="48" spans="1:1" ht="15.95" customHeight="1"/>
    <row r="49" spans="1:1" ht="15.95" customHeight="1"/>
    <row r="50" spans="1:1" ht="15.95" customHeight="1"/>
    <row r="51" spans="1:1" ht="15.95" customHeight="1"/>
    <row r="52" spans="1:1" ht="15.95" customHeight="1"/>
    <row r="53" spans="1:1" ht="15.95" customHeight="1"/>
    <row r="54" spans="1:1" ht="15.95" customHeight="1"/>
    <row r="55" spans="1:1" ht="15.95" customHeight="1"/>
    <row r="56" spans="1:1" ht="15.95" customHeight="1"/>
    <row r="57" spans="1:1" ht="15.95" customHeight="1"/>
    <row r="58" spans="1:1" ht="15.95" customHeight="1"/>
    <row r="59" spans="1:1" ht="15.95" customHeight="1"/>
  </sheetData>
  <autoFilter ref="Q6:S19"/>
  <mergeCells count="7">
    <mergeCell ref="A2:B2"/>
    <mergeCell ref="Q4:S5"/>
    <mergeCell ref="Q19:S20"/>
    <mergeCell ref="A37:C37"/>
    <mergeCell ref="A38:C38"/>
    <mergeCell ref="A39:C39"/>
    <mergeCell ref="A40:C40"/>
  </mergeCells>
  <conditionalFormatting sqref="C23">
    <cfRule type="containsText" dxfId="0" priority="1" operator="containsText" text="Quartalsabrechnung">
      <formula>NOT(ISERROR(SEARCH("Quartalsabrechnung", C23)))</formula>
    </cfRule>
  </conditionalFormatting>
  <conditionalFormatting sqref="A23:B23 D23:G23 I23:L23">
    <cfRule type="containsText" dxfId="1" priority="2" operator="containsText" text="Quartalsabrechnung">
      <formula>NOT(ISERROR(SEARCH("Quartalsabrechnung", A23)))</formula>
    </cfRule>
  </conditionalFormatting>
  <conditionalFormatting sqref="K12:K34">
    <cfRule type="containsText" dxfId="2" priority="3" operator="containsText" text="-">
      <formula>NOT(ISERROR(SEARCH("-", K12)))</formula>
    </cfRule>
  </conditionalFormatting>
  <conditionalFormatting sqref="K7:K11">
    <cfRule type="containsText" dxfId="3" priority="4" operator="containsText" text="-">
      <formula>NOT(ISERROR(SEARCH("-", K7)))</formula>
    </cfRule>
  </conditionalFormatting>
  <conditionalFormatting sqref="M35">
    <cfRule type="cellIs" dxfId="4" priority="5" operator="equal">
      <formula>0</formula>
    </cfRule>
  </conditionalFormatting>
  <conditionalFormatting sqref="K37:K40">
    <cfRule type="cellIs" dxfId="5" priority="6" operator="equal">
      <formula>0</formula>
    </cfRule>
  </conditionalFormatting>
  <conditionalFormatting sqref="L35">
    <cfRule type="cellIs" dxfId="6" priority="7" operator="equal">
      <formula>0</formula>
    </cfRule>
  </conditionalFormatting>
  <conditionalFormatting sqref="K35">
    <cfRule type="cellIs" dxfId="7" priority="8" operator="equal">
      <formula>0</formula>
    </cfRule>
  </conditionalFormatting>
  <dataValidations count="6">
    <dataValidation sqref="F7:F9" type="list" operator="between" errorStyle="stop" allowBlank="1" showInputMessage="1" showErrorMessage="1" view="0">
      <formula1>Listen!$E$2:$E$16</formula1>
    </dataValidation>
    <dataValidation sqref="Q7:Q15" type="list" operator="between" errorStyle="stop" allowBlank="1" showInputMessage="1" showErrorMessage="1" view="0">
      <formula1>Listen!$C$2:$C$10</formula1>
    </dataValidation>
    <dataValidation sqref="D7:D34" type="list" operator="between" errorStyle="stop" allowBlank="1" showInputMessage="1" showErrorMessage="1" view="512">
      <formula1>Listen!$C$2:$C$30</formula1>
    </dataValidation>
    <dataValidation sqref="G7:G34" type="list" operator="between" errorStyle="stop" allowBlank="1" showInputMessage="1" showErrorMessage="1" view="0">
      <formula1>Spendenmarken</formula1>
    </dataValidation>
    <dataValidation sqref="J7:J34" type="list" operator="between" errorStyle="stop" allowBlank="1" showInputMessage="1" showErrorMessage="1" view="0">
      <formula1>Art</formula1>
    </dataValidation>
    <dataValidation sqref="F10:F34" type="list" operator="between" errorStyle="stop" allowBlank="1" showInputMessage="1" showErrorMessage="1" view="0">
      <formula1>Beitragsmarken</formula1>
    </dataValidation>
  </dataValidations>
  <printOptions horizontalCentered="1">
    <extLst>
      <ext uri="smNativeData">
        <pm:pageFlags xmlns:pm="smNativeData" id="1713721036" printRowHead="0" printColHead="0" printHeadLine="0" printFootLine="1" autoHeightHeader="0" autoHeightFooter="0" fitToPageBoth="0"/>
      </ext>
    </extLst>
  </printOptions>
  <pageMargins left="0.393750" right="0.196528" top="0.590278" bottom="0.393750" header="0.315278" footer="0.000000"/>
  <pageSetup paperSize="9" scale="86" fitToWidth="0" fitToHeight="1"/>
  <headerFooter>
    <oddFooter>&amp;C&amp;"-"&amp;10&amp;A&amp;R&amp;"-"&amp;10&amp;F</oddFooter>
    <extLst>
      <ext uri="smNativeData">
        <pm:header xmlns:pm="smNativeData" id="1713721036" l="56" r="56" t="56" b="56" borderId="0" fillId="0" vertical="0"/>
        <pm:footer xmlns:pm="smNativeData" id="1713721036" l="56" r="56" t="56" b="56" borderId="0" fillId="0" vertical="2"/>
        <pm:paperBin xmlns:pm="smNativeData" id="1713721036" Id="0" type="0" value="0"/>
        <pm:paperBin xmlns:pm="smNativeData" id="1713721036" Id="1" type="0" value="0"/>
      </ext>
    </extLst>
  </headerFooter>
  <extLst>
    <ext uri="smNativeData">
      <pm:sheetPrefs xmlns:pm="smNativeData" day="1713721036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filterMode="1"/>
  <dimension ref="A1:AD57"/>
  <sheetViews>
    <sheetView view="normal" zoomScale="96" workbookViewId="0">
      <pane ySplit="6" topLeftCell="A7" activePane="bottomLeft" state="frozen"/>
      <selection pane="bottomLeft" activeCell="M40" sqref="M40"/>
    </sheetView>
  </sheetViews>
  <sheetFormatPr baseColWidth="10" defaultColWidth="10.535714" defaultRowHeight="15.40"/>
  <cols>
    <col min="1" max="1" width="5.062500" customWidth="1" style="5"/>
    <col min="2" max="2" width="10.714286" customWidth="1" style="5"/>
    <col min="3" max="3" width="40.214286" customWidth="1" style="5"/>
    <col min="4" max="4" width="8.401786" customWidth="1" style="5"/>
    <col min="5" max="5" width="6.464286" customWidth="1" style="5"/>
    <col min="6" max="6" width="6.741071" customWidth="1" style="64"/>
    <col min="7" max="7" width="6.875000" customWidth="1" style="5"/>
    <col min="8" max="8" width="11.339286" customWidth="1" style="4"/>
    <col min="9" max="9" width="5.321429" customWidth="1" style="5"/>
    <col min="10" max="10" width="4.741071" customWidth="1" style="5"/>
    <col min="11" max="11" width="12.625000" customWidth="1" style="5"/>
    <col min="12" max="12" width="14.803571" customWidth="1" style="5"/>
    <col min="13" max="13" width="10.294643" customWidth="1" style="31"/>
    <col min="14" max="14" width="2.250000" customWidth="1" style="31"/>
    <col min="15" max="15" width="1.910714" customWidth="1" style="31"/>
    <col min="16" max="16" width="2.848214" customWidth="1" style="5"/>
    <col min="17" max="19" width="15.785714" customWidth="1" style="152"/>
    <col min="20" max="30" width="11.428571" customWidth="1" style="152"/>
    <col min="31" max="16379" width="11.428571" customWidth="1" style="5"/>
  </cols>
  <sheetData>
    <row r="1" spans="1:30" s="5" customFormat="1" ht="24.95" customHeight="1">
      <c r="A1" s="9"/>
      <c r="C1" s="10" t="str">
        <f>FM!$C$2</f>
        <v>Kassenbuch</v>
      </c>
      <c r="D1" s="10"/>
      <c r="E1" s="10"/>
      <c r="F1" s="65"/>
      <c r="G1" s="10"/>
      <c r="H1" s="10"/>
      <c r="I1" s="10"/>
      <c r="J1" s="10"/>
      <c r="K1" s="16"/>
      <c r="L1" s="11" t="s">
        <v>6</v>
      </c>
      <c r="M1" s="32" t="s">
        <v>7</v>
      </c>
      <c r="N1" s="74"/>
      <c r="O1" s="74"/>
      <c r="Q1" s="155"/>
      <c r="R1" s="155"/>
      <c r="S1" s="153"/>
      <c r="T1" s="152"/>
      <c r="U1" s="152"/>
      <c r="V1" s="152"/>
      <c r="W1" s="152"/>
      <c r="X1" s="152"/>
      <c r="Y1" s="152"/>
      <c r="Z1" s="152"/>
      <c r="AA1" s="152"/>
      <c r="AB1" s="152"/>
      <c r="AC1" s="152"/>
      <c r="AD1" s="152"/>
    </row>
    <row r="2" spans="1:19" ht="30" customHeight="1">
      <c r="A2" s="26"/>
      <c r="B2" s="27"/>
      <c r="C2" s="17" t="s">
        <v>70</v>
      </c>
      <c r="D2" s="17"/>
      <c r="E2" s="17"/>
      <c r="F2" s="66"/>
      <c r="G2" s="17"/>
      <c r="H2" s="17"/>
      <c r="I2" s="17"/>
      <c r="J2" s="17"/>
      <c r="K2" s="18"/>
      <c r="L2" s="12" t="n">
        <v>2024</v>
      </c>
      <c r="M2" s="82" t="s">
        <v>9</v>
      </c>
      <c r="N2" s="76"/>
      <c r="O2" s="76"/>
      <c r="Q2" s="153"/>
      <c r="R2" s="153"/>
      <c r="S2" s="153"/>
    </row>
    <row r="3" spans="12:19" ht="5.10" customHeight="1">
      <c r="L3" s="8"/>
      <c r="Q3" s="153"/>
      <c r="R3" s="153"/>
      <c r="S3" s="153"/>
    </row>
    <row r="4" spans="1:20" ht="20.10" customHeight="1">
      <c r="A4" s="6"/>
      <c r="B4" s="6"/>
      <c r="C4" s="7"/>
      <c r="D4" s="7"/>
      <c r="E4" s="7"/>
      <c r="F4" s="67"/>
      <c r="G4" s="7"/>
      <c r="H4" s="6"/>
      <c r="I4"/>
      <c r="J4"/>
      <c r="K4" s="77" t="s">
        <v>71</v>
      </c>
      <c r="L4" s="78"/>
      <c r="M4" s="79">
        <f>'Seite 1'!K40</f>
        <v>960.610000000000014</v>
      </c>
      <c r="N4" s="75"/>
      <c r="O4" s="75"/>
      <c r="Q4" s="140" t="s">
        <v>11</v>
      </c>
      <c r="R4" s="141"/>
      <c r="S4" s="142"/>
      <c r="T4" s="153"/>
    </row>
    <row r="5" spans="1:20" ht="11.95" customHeight="1">
      <c r="A5" s="6"/>
      <c r="B5" s="6"/>
      <c r="C5" s="7"/>
      <c r="D5" s="7"/>
      <c r="E5" s="7"/>
      <c r="F5" s="67"/>
      <c r="G5" s="7"/>
      <c r="H5" s="6"/>
      <c r="I5" s="7"/>
      <c r="J5" s="7"/>
      <c r="K5" s="57"/>
      <c r="L5" s="60"/>
      <c r="M5" s="58"/>
      <c r="N5" s="75"/>
      <c r="O5" s="75"/>
      <c r="Q5" s="143"/>
      <c r="R5" s="144"/>
      <c r="S5" s="145"/>
      <c r="T5" s="153"/>
    </row>
    <row r="6" spans="1:19" ht="20.10" customHeight="1">
      <c r="A6" s="19" t="s">
        <v>12</v>
      </c>
      <c r="B6" s="19" t="s">
        <v>13</v>
      </c>
      <c r="C6" s="19" t="s">
        <v>14</v>
      </c>
      <c r="D6" s="19" t="s">
        <v>15</v>
      </c>
      <c r="E6" s="19" t="s">
        <v>16</v>
      </c>
      <c r="F6" s="63" t="s">
        <v>17</v>
      </c>
      <c r="G6" s="19" t="s">
        <v>18</v>
      </c>
      <c r="H6" s="19" t="s">
        <v>19</v>
      </c>
      <c r="I6" s="19" t="s">
        <v>20</v>
      </c>
      <c r="J6" s="19" t="s">
        <v>21</v>
      </c>
      <c r="K6" s="20" t="s">
        <v>22</v>
      </c>
      <c r="L6" s="59" t="s">
        <v>23</v>
      </c>
      <c r="M6" s="61" t="s">
        <v>24</v>
      </c>
      <c r="N6" s="80"/>
      <c r="O6" s="80"/>
      <c r="Q6" s="137" t="s">
        <v>15</v>
      </c>
      <c r="R6" s="138" t="s">
        <v>25</v>
      </c>
      <c r="S6" s="139" t="s">
        <v>26</v>
      </c>
    </row>
    <row r="7" spans="1:20" ht="20.10" customHeight="1">
      <c r="A7" s="83" t="str">
        <f>IF(AND(B7="",C7=""),"",1)</f>
        <v/>
      </c>
      <c r="B7" s="102"/>
      <c r="C7" s="103"/>
      <c r="D7" s="103"/>
      <c r="E7" s="104"/>
      <c r="F7" s="105"/>
      <c r="G7" s="103"/>
      <c r="H7" s="104" t="str">
        <f>IF(OR(F7&gt;"",G7&gt;""),ROUNDUP(MONTH(B7)/3,0),"")</f>
        <v/>
      </c>
      <c r="I7" s="106">
        <f>IF($F7,$F7,IF($G7&gt;"",1*MID($G7,1,SEARCH("€",$G7)-1),0))</f>
        <v>0</v>
      </c>
      <c r="J7" s="103"/>
      <c r="K7" s="107">
        <f>IF(F7,F7*E7,IF(G7&gt;"",I7*E7,0))</f>
        <v>0</v>
      </c>
      <c r="L7" s="108"/>
      <c r="M7" s="53" t="str">
        <f>IF(OR($C7&lt;&gt;0,$K7&lt;&gt;0,$L7&lt;&gt;0),M$4+K7-L7,"")</f>
        <v/>
      </c>
      <c r="N7" s="81"/>
      <c r="O7" s="81"/>
      <c r="P7"/>
      <c r="Q7" s="99" t="s">
        <v>29</v>
      </c>
      <c r="R7" s="100">
        <f>_xlfn.SUMIFS($K$7:$K$34,$D$7:$D$34,$Q7,$F$7:$F$34,"&gt;0",$G$7:$G$34,"")</f>
        <v>0</v>
      </c>
      <c r="S7" s="47">
        <f t="array" ref="S7">_xlfn.SUMIFS($K$7:$K$23,$D$7:$D$23,$Q7,$F$7:$F$23,"",$G$7:$G$23,"&gt;""")</f>
        <v>0</v>
      </c>
      <c r="T7" s="154"/>
    </row>
    <row r="8" spans="1:20" ht="20.10" customHeight="1">
      <c r="A8" s="84" t="str">
        <f>IF(AND(B8="",C8=""),"",MAX(A$7:A7)+1)</f>
        <v/>
      </c>
      <c r="B8" s="102"/>
      <c r="C8" s="103"/>
      <c r="D8" s="103"/>
      <c r="E8" s="104"/>
      <c r="F8" s="105"/>
      <c r="G8" s="103"/>
      <c r="H8" s="104" t="str">
        <f>IF(OR(F8&gt;"",G8&gt;""),ROUNDUP(MONTH(B8)/3,0),"")</f>
        <v/>
      </c>
      <c r="I8" s="106">
        <f>IF($F8,$F8,IF($G8&gt;"",1*MID($G8,1,SEARCH("€",$G8)-1),0))</f>
        <v>0</v>
      </c>
      <c r="J8" s="103"/>
      <c r="K8" s="107">
        <f>IF(F8,F8*E8,IF(G8&gt;"",I8*E8,0))</f>
        <v>0</v>
      </c>
      <c r="L8" s="109"/>
      <c r="M8" s="54" t="str">
        <f>IF(OR($C8&lt;&gt;0,$K8&lt;&gt;0,$L8&lt;&gt;0),M7+K8-L8,"")</f>
        <v/>
      </c>
      <c r="N8" s="81"/>
      <c r="O8" s="81"/>
      <c r="P8"/>
      <c r="Q8" s="99" t="s">
        <v>31</v>
      </c>
      <c r="R8" s="100">
        <f t="array" ref="R8">IF($H$1=1,"Q1",_xlfn.SUMIFS($K$7:$K$23,$D$7:$D$23,$Q8,$F$7:$F$23,"&gt;0",$G$7:$G$23,""))</f>
        <v>0</v>
      </c>
      <c r="S8" s="47">
        <f t="array" ref="S8">_xlfn.SUMIFS($K$7:$K$23,$D$7:$D$23,$Q8,$F$7:$F$23,"",$G$7:$G$23,"&gt;""")</f>
        <v>0</v>
      </c>
      <c r="T8" s="154"/>
    </row>
    <row r="9" spans="1:20" ht="20.10" customHeight="1">
      <c r="A9" s="49" t="str">
        <f>IF(AND(B9="",C9=""),"",MAX(A$7:A8)+1)</f>
        <v/>
      </c>
      <c r="B9" s="13"/>
      <c r="C9" s="14"/>
      <c r="D9" s="14"/>
      <c r="E9" s="110"/>
      <c r="F9" s="111"/>
      <c r="G9" s="14"/>
      <c r="H9" s="104" t="str">
        <f>IF(OR(F9&gt;"",G9&gt;""),ROUNDUP(MONTH(B9)/3,0),"")</f>
        <v/>
      </c>
      <c r="I9" s="106">
        <f>IF($F9,$F9,IF($G9&gt;"",1*MID($G9,1,SEARCH("€",$G9)-1),0))</f>
        <v>0</v>
      </c>
      <c r="J9" s="14"/>
      <c r="K9" s="107">
        <f>IF(F9,F9*E9,IF(G9&gt;"",I9*E9,0))</f>
        <v>0</v>
      </c>
      <c r="L9" s="112"/>
      <c r="M9" s="54" t="str">
        <f>IF(OR($C9&lt;&gt;0,$K9&lt;&gt;0,$L9&lt;&gt;0),M8+K9-L9,"")</f>
        <v/>
      </c>
      <c r="N9" s="81"/>
      <c r="O9" s="81"/>
      <c r="P9"/>
      <c r="Q9" s="99" t="s">
        <v>35</v>
      </c>
      <c r="R9" s="100">
        <f t="array" ref="R9">IF($H$1=1,"Q1",_xlfn.SUMIFS($K$7:$K$23,$D$7:$D$23,$Q9,$F$7:$F$23,"&gt;0",$G$7:$G$23,""))</f>
        <v>0</v>
      </c>
      <c r="S9" s="47">
        <f t="array" ref="S9">_xlfn.SUMIFS($K$7:$K$23,$D$7:$D$23,$Q9,$F$7:$F$23,"",$G$7:$G$23,"&gt;""")</f>
        <v>0</v>
      </c>
      <c r="T9" s="154"/>
    </row>
    <row r="10" spans="1:20" ht="20.10" customHeight="1">
      <c r="A10" s="86" t="str">
        <f>IF(AND(B10="",C10=""),"",MAX(A$7:A9)+1)</f>
        <v/>
      </c>
      <c r="B10" s="113"/>
      <c r="C10" s="114"/>
      <c r="D10" s="114"/>
      <c r="E10" s="115"/>
      <c r="F10" s="116"/>
      <c r="G10" s="114"/>
      <c r="H10" s="104" t="str">
        <f>IF(OR(F10&gt;"",G10&gt;""),ROUNDUP(MONTH(B10)/3,0),"")</f>
        <v/>
      </c>
      <c r="I10" s="117">
        <f>IF($F10,$F10,IF($G10&gt;"",1*MID($G10,1,SEARCH("€",$G10)-1),0))</f>
        <v>0</v>
      </c>
      <c r="J10" s="114"/>
      <c r="K10" s="118">
        <f>IF(F10,F10*E10,IF(G10&gt;"",I10*E10,0))</f>
        <v>0</v>
      </c>
      <c r="L10" s="119"/>
      <c r="M10" s="54" t="str">
        <f>IF(OR($C10&lt;&gt;0,$K10&lt;&gt;0,$L10&lt;&gt;0),M9+K10-L10,"")</f>
        <v/>
      </c>
      <c r="N10" s="81"/>
      <c r="O10" s="81"/>
      <c r="P10"/>
      <c r="Q10" s="99" t="s">
        <v>33</v>
      </c>
      <c r="R10" s="100">
        <f t="array" ref="R10">IF($H$1=1,"Q1",_xlfn.SUMIFS($K$7:$K$23,$D$7:$D$23,$Q10,$F$7:$F$23,"&gt;0",$G$7:$G$23,""))</f>
        <v>0</v>
      </c>
      <c r="S10" s="47">
        <f t="array" ref="S10">_xlfn.SUMIFS($K$7:$K$23,$D$7:$D$23,$Q10,$F$7:$F$23,"",$G$7:$G$23,"&gt;""")</f>
        <v>0</v>
      </c>
      <c r="T10" s="154"/>
    </row>
    <row r="11" spans="1:20" ht="20.10" customHeight="1">
      <c r="A11" s="49" t="str">
        <f>IF(AND(B11="",C11=""),"",MAX(A$7:A10)+1)</f>
        <v/>
      </c>
      <c r="B11" s="13"/>
      <c r="C11" s="14"/>
      <c r="D11" s="14"/>
      <c r="E11" s="110"/>
      <c r="F11" s="111"/>
      <c r="G11" s="14"/>
      <c r="H11" s="104" t="str">
        <f>IF(OR(F11&gt;"",G11&gt;""),ROUNDUP(MONTH(B11)/3,0),"")</f>
        <v/>
      </c>
      <c r="I11" s="106">
        <f>IF($F11,$F11,IF($G11&gt;"",1*MID($G11,1,SEARCH("€",$G11)-1),0))</f>
        <v>0</v>
      </c>
      <c r="J11" s="14"/>
      <c r="K11" s="120">
        <f>IF(F11,F11*E11,IF(G11&gt;"",I11*E11,0))</f>
        <v>0</v>
      </c>
      <c r="L11" s="112"/>
      <c r="M11" s="54" t="str">
        <f>IF(OR($C11&lt;&gt;0,$K11&lt;&gt;0,$L11&lt;&gt;0),M10+K11-L11,"")</f>
        <v/>
      </c>
      <c r="N11" s="81"/>
      <c r="O11" s="81"/>
      <c r="P11"/>
      <c r="Q11" s="99" t="s">
        <v>38</v>
      </c>
      <c r="R11" s="100">
        <f t="array" ref="R11">IF($H$1=1,"Q1",_xlfn.SUMIFS($K$7:$K$23,$D$7:$D$23,$Q11,$F$7:$F$23,"&gt;0",$G$7:$G$23,""))</f>
        <v>0</v>
      </c>
      <c r="S11" s="47">
        <f t="array" ref="S11">_xlfn.SUMIFS($K$7:$K$23,$D$7:$D$23,$Q11,$F$7:$F$23,"",$G$7:$G$23,"&gt;""")</f>
        <v>0</v>
      </c>
      <c r="T11" s="154"/>
    </row>
    <row r="12" spans="1:20" ht="20.10" customHeight="1">
      <c r="A12" s="49" t="str">
        <f>IF(AND(B12="",C12=""),"",MAX(A$7:A11)+1)</f>
        <v/>
      </c>
      <c r="B12" s="13"/>
      <c r="C12" s="14"/>
      <c r="D12" s="14"/>
      <c r="E12" s="110"/>
      <c r="F12" s="111"/>
      <c r="G12" s="14"/>
      <c r="H12" s="104" t="str">
        <f>IF(OR(F12&gt;"",G12&gt;""),ROUNDUP(MONTH(B12)/3,0),"")</f>
        <v/>
      </c>
      <c r="I12" s="106">
        <f>IF($F12,$F12,IF($G12&gt;"",1*MID($G12,1,SEARCH("€",$G12)-1),0))</f>
        <v>0</v>
      </c>
      <c r="J12" s="14"/>
      <c r="K12" s="120">
        <f>IF(F12,F12*E12,IF(G12&gt;"",I12*E12,0))</f>
        <v>0</v>
      </c>
      <c r="L12" s="112"/>
      <c r="M12" s="54" t="str">
        <f>IF(OR($C12&lt;&gt;0,$K12&lt;&gt;0,$L12&lt;&gt;0),M11+K12-L12,"")</f>
        <v/>
      </c>
      <c r="N12" s="81"/>
      <c r="O12" s="81"/>
      <c r="P12"/>
      <c r="Q12" s="99" t="s">
        <v>40</v>
      </c>
      <c r="R12" s="100">
        <f t="array" ref="R12">IF($H$1=1,"Q1",_xlfn.SUMIFS($K$7:$K$23,$D$7:$D$23,$Q12,$F$7:$F$23,"&gt;0",$G$7:$G$23,""))</f>
        <v>0</v>
      </c>
      <c r="S12" s="47">
        <f t="array" ref="S12">_xlfn.SUMIFS($K$7:$K$23,$D$7:$D$23,$Q12,$F$7:$F$23,"",$G$7:$G$23,"&gt;""")</f>
        <v>0</v>
      </c>
      <c r="T12" s="154"/>
    </row>
    <row r="13" spans="1:20" ht="20.10" customHeight="1">
      <c r="A13" s="49" t="str">
        <f>IF(AND(B13="",C13=""),"",MAX(A$7:A12)+1)</f>
        <v/>
      </c>
      <c r="B13" s="13"/>
      <c r="C13" s="14"/>
      <c r="D13" s="14"/>
      <c r="E13" s="110"/>
      <c r="F13" s="111"/>
      <c r="G13" s="14"/>
      <c r="H13" s="104" t="str">
        <f>IF(OR(F13&gt;"",G13&gt;""),ROUNDUP(MONTH(B13)/3,0),"")</f>
        <v/>
      </c>
      <c r="I13" s="106">
        <f>IF($F13,$F13,IF($G13&gt;"",1*MID($G13,1,SEARCH("€",$G13)-1),0))</f>
        <v>0</v>
      </c>
      <c r="J13" s="14"/>
      <c r="K13" s="120">
        <f>IF(F13,F13*E13,IF(G13&gt;"",I13*E13,0))</f>
        <v>0</v>
      </c>
      <c r="L13" s="112"/>
      <c r="M13" s="54" t="str">
        <f>IF(OR($C13&lt;&gt;0,$K13&lt;&gt;0,$L13&lt;&gt;0),M12+K13-L13,"")</f>
        <v/>
      </c>
      <c r="N13" s="81"/>
      <c r="O13" s="81"/>
      <c r="P13"/>
      <c r="Q13" s="99" t="s">
        <v>42</v>
      </c>
      <c r="R13" s="100">
        <f t="array" ref="R13">IF($H$1=1,"Q1",_xlfn.SUMIFS($K$7:$K$23,$D$7:$D$23,$Q13,$F$7:$F$23,"&gt;0",$G$7:$G$23,""))</f>
        <v>0</v>
      </c>
      <c r="S13" s="47">
        <f t="array" ref="S13">_xlfn.SUMIFS($K$7:$K$23,$D$7:$D$23,$Q13,$F$7:$F$23,"",$G$7:$G$23,"&gt;""")</f>
        <v>0</v>
      </c>
      <c r="T13" s="154"/>
    </row>
    <row r="14" spans="1:20" ht="20.10" customHeight="1">
      <c r="A14" s="49" t="str">
        <f>IF(AND(B14="",C14=""),"",MAX(A$7:A13)+1)</f>
        <v/>
      </c>
      <c r="B14" s="13"/>
      <c r="C14" s="14"/>
      <c r="D14" s="14"/>
      <c r="E14" s="110"/>
      <c r="F14" s="111"/>
      <c r="G14" s="14"/>
      <c r="H14" s="104" t="str">
        <f>IF(OR(F14&gt;"",G14&gt;""),ROUNDUP(MONTH(B14)/3,0),"")</f>
        <v/>
      </c>
      <c r="I14" s="106">
        <f>IF($F14,$F14,IF($G14&gt;"",1*MID($G14,1,SEARCH("€",$G14)-1),0))</f>
        <v>0</v>
      </c>
      <c r="J14" s="14"/>
      <c r="K14" s="120">
        <f>IF(F14,F14*E14,IF(G14&gt;"",I14*E14,0))</f>
        <v>0</v>
      </c>
      <c r="L14" s="112"/>
      <c r="M14" s="54" t="str">
        <f>IF(OR($C14&lt;&gt;0,$K14&lt;&gt;0,$L14&lt;&gt;0),M13+K14-L14,"")</f>
        <v/>
      </c>
      <c r="N14" s="81"/>
      <c r="O14" s="81"/>
      <c r="P14"/>
      <c r="Q14" s="99" t="s">
        <v>45</v>
      </c>
      <c r="R14" s="100">
        <f t="array" ref="R14">IF($H$1=1,"Q1",_xlfn.SUMIFS($K$7:$K$23,$D$7:$D$23,$Q14,$F$7:$F$23,"&gt;0",$G$7:$G$23,""))</f>
        <v>0</v>
      </c>
      <c r="S14" s="47">
        <f t="array" ref="S14">_xlfn.SUMIFS($K$7:$K$23,$D$7:$D$23,$Q14,$F$7:$F$23,"",$G$7:$G$23,"&gt;""")</f>
        <v>0</v>
      </c>
      <c r="T14" s="154"/>
    </row>
    <row r="15" spans="1:20" ht="20.10" customHeight="1">
      <c r="A15" s="49" t="str">
        <f>IF(AND(B15="",C15=""),"",MAX(A$7:A14)+1)</f>
        <v/>
      </c>
      <c r="B15" s="13"/>
      <c r="C15" s="14"/>
      <c r="D15" s="14"/>
      <c r="E15" s="110"/>
      <c r="F15" s="111"/>
      <c r="G15" s="14"/>
      <c r="H15" s="104" t="str">
        <f>IF(OR(F15&gt;"",G15&gt;""),ROUNDUP(MONTH(B15)/3,0),"")</f>
        <v/>
      </c>
      <c r="I15" s="106">
        <f>IF($F15,$F15,IF($G15&gt;"",1*MID($G15,1,SEARCH("€",$G15)-1),0))</f>
        <v>0</v>
      </c>
      <c r="J15" s="14"/>
      <c r="K15" s="120">
        <f>IF(F15,F15*E15,IF(G15&gt;"",I15*E15,0))</f>
        <v>0</v>
      </c>
      <c r="L15" s="112"/>
      <c r="M15" s="54" t="str">
        <f>IF(OR($C15&lt;&gt;0,$K15&lt;&gt;0,$L15&lt;&gt;0),M14+K15-L15,"")</f>
        <v/>
      </c>
      <c r="N15" s="81"/>
      <c r="O15" s="81"/>
      <c r="P15"/>
      <c r="Q15" s="101" t="s">
        <v>47</v>
      </c>
      <c r="R15" s="100">
        <f t="array" ref="R15">IF($H$1=1,"Q1",_xlfn.SUMIFS($K$7:$K$23,$D$7:$D$23,$Q15,$F$7:$F$23,"&gt;0",$G$7:$G$23,""))</f>
        <v>0</v>
      </c>
      <c r="S15" s="47">
        <f t="array" ref="S15">_xlfn.SUMIFS($K$7:$K$23,$D$7:$D$23,$Q15,$F$7:$F$23,"",$G$7:$G$23,"&gt;""")</f>
        <v>0</v>
      </c>
      <c r="T15" s="154"/>
    </row>
    <row r="16" spans="1:19" ht="20.10" customHeight="1">
      <c r="A16" s="49" t="str">
        <f>IF(AND(B16="",C16=""),"",MAX(A$7:A15)+1)</f>
        <v/>
      </c>
      <c r="B16" s="13"/>
      <c r="C16" s="14"/>
      <c r="D16" s="14"/>
      <c r="E16" s="110"/>
      <c r="F16" s="111"/>
      <c r="G16" s="14"/>
      <c r="H16" s="104" t="str">
        <f>IF(OR(F16&gt;"",G16&gt;""),ROUNDUP(MONTH(B16)/3,0),"")</f>
        <v/>
      </c>
      <c r="I16" s="106">
        <f>IF($F16,$F16,IF($G16&gt;"",1*MID($G16,1,SEARCH("€",$G16)-1),0))</f>
        <v>0</v>
      </c>
      <c r="J16" s="14"/>
      <c r="K16" s="120">
        <f>IF(F16,F16*E16,IF(G16&gt;"",I16*E16,0))</f>
        <v>0</v>
      </c>
      <c r="L16" s="112"/>
      <c r="M16" s="54" t="str">
        <f>IF(OR($C16&lt;&gt;0,$K16&lt;&gt;0,$L16&lt;&gt;0),M15+K16-L16,"")</f>
        <v/>
      </c>
      <c r="N16" s="81"/>
      <c r="O16" s="81"/>
      <c r="P16"/>
      <c r="Q16" s="148" t="s">
        <v>49</v>
      </c>
      <c r="R16" s="149">
        <f>SUM(R7:R15)</f>
        <v>0</v>
      </c>
      <c r="S16" s="150">
        <f>SUM(S7:S15)</f>
        <v>0</v>
      </c>
    </row>
    <row r="17" spans="1:19" ht="20.10" customHeight="1">
      <c r="A17" s="49" t="str">
        <f>IF(AND(B17="",C17=""),"",MAX(A$7:A16)+1)</f>
        <v/>
      </c>
      <c r="B17" s="13"/>
      <c r="C17" s="14"/>
      <c r="D17" s="14"/>
      <c r="E17" s="110"/>
      <c r="F17" s="111"/>
      <c r="G17" s="14"/>
      <c r="H17" s="104" t="str">
        <f>IF(OR(F17&gt;"",G17&gt;""),ROUNDUP(MONTH(B17)/3,0),"")</f>
        <v/>
      </c>
      <c r="I17" s="106">
        <f>IF($F17,$F17,IF($G17&gt;"",1*MID($G17,1,SEARCH("€",$G17)-1),0))</f>
        <v>0</v>
      </c>
      <c r="J17" s="14"/>
      <c r="K17" s="120">
        <f>IF(F17,F17*E17,IF(G17&gt;"",I17*E17,0))</f>
        <v>0</v>
      </c>
      <c r="L17" s="112"/>
      <c r="M17" s="54" t="str">
        <f>IF(OR($C17&lt;&gt;0,$K17&lt;&gt;0,$L17&lt;&gt;0),M16+K17-L17,"")</f>
        <v/>
      </c>
      <c r="N17" s="81"/>
      <c r="O17" s="81"/>
      <c r="P17"/>
      <c r="Q17" s="151" t="str">
        <f>DOLLAR(R16*0.7,2)&amp;" (70% v. "&amp;DOLLAR(R16,2)&amp;") an BV überwiesen am "&amp;TEXT(B23,"tt.mm.jj")</f>
        <v>0,00 € (70% v. 0,00 €) an BV überwiesen am 30.12.99</v>
      </c>
      <c r="R17" s="146"/>
      <c r="S17" s="147"/>
    </row>
    <row r="18" spans="1:19" ht="20.10" customHeight="1">
      <c r="A18" s="86" t="str">
        <f>IF(AND(B18="",C18=""),"",MAX(A$7:A17)+1)</f>
        <v/>
      </c>
      <c r="B18" s="113"/>
      <c r="C18" s="114"/>
      <c r="D18" s="114"/>
      <c r="E18" s="115"/>
      <c r="F18" s="116"/>
      <c r="G18" s="114"/>
      <c r="H18" s="104" t="str">
        <f>IF(OR(F18&gt;"",G18&gt;""),ROUNDUP(MONTH(B18)/3,0),"")</f>
        <v/>
      </c>
      <c r="I18" s="117">
        <f>IF($F18,$F18,IF($G18&gt;"",1*MID($G18,1,SEARCH("€",$G18)-1),0))</f>
        <v>0</v>
      </c>
      <c r="J18" s="114"/>
      <c r="K18" s="118">
        <f>IF(F18,F18*E18,IF(G18&gt;"",I18*E18,0))</f>
        <v>0</v>
      </c>
      <c r="L18" s="119"/>
      <c r="M18" s="87" t="str">
        <f>IF(OR($C18&lt;&gt;0,$K18&lt;&gt;0,$L18&lt;&gt;0),M17+K18-L18,"")</f>
        <v/>
      </c>
      <c r="N18" s="81"/>
      <c r="O18" s="81"/>
      <c r="P18"/>
      <c r="Q18" s="153"/>
      <c r="R18" s="153"/>
      <c r="S18" s="153"/>
    </row>
    <row r="19" spans="1:19" ht="20.10" customHeight="1">
      <c r="A19" s="49" t="str">
        <f>IF(AND(B19="",C19=""),"",MAX(A$7:A18)+1)</f>
        <v/>
      </c>
      <c r="B19" s="13"/>
      <c r="C19" s="14"/>
      <c r="D19" s="14"/>
      <c r="E19" s="110"/>
      <c r="F19" s="111"/>
      <c r="G19" s="14"/>
      <c r="H19" s="104" t="str">
        <f>IF(OR(F19&gt;"",G19&gt;""),ROUNDUP(MONTH(B19)/3,0),"")</f>
        <v/>
      </c>
      <c r="I19" s="106">
        <f>IF($F19,$F19,IF($G19&gt;"",1*MID($G19,1,SEARCH("€",$G19)-1),0))</f>
        <v>0</v>
      </c>
      <c r="J19" s="14"/>
      <c r="K19" s="120">
        <f>IF(F19,F19*E19,IF(G19&gt;"",I19*E19,0))</f>
        <v>0</v>
      </c>
      <c r="L19" s="112"/>
      <c r="M19" s="54" t="str">
        <f>IF(OR($C19&lt;&gt;0,$K19&lt;&gt;0,$L19&lt;&gt;0),M18+K19-L19,"")</f>
        <v/>
      </c>
      <c r="N19" s="81"/>
      <c r="O19" s="81"/>
      <c r="P19"/>
      <c r="Q19" s="140" t="s">
        <v>54</v>
      </c>
      <c r="R19" s="141"/>
      <c r="S19" s="142"/>
    </row>
    <row r="20" spans="1:19" ht="20.10" customHeight="1">
      <c r="A20" s="49" t="str">
        <f>IF(AND(B20="",C20=""),"",MAX(A$7:A19)+1)</f>
        <v/>
      </c>
      <c r="B20" s="13"/>
      <c r="C20" s="14"/>
      <c r="D20" s="14"/>
      <c r="E20" s="110"/>
      <c r="F20" s="111"/>
      <c r="G20" s="14"/>
      <c r="H20" s="104" t="str">
        <f>IF(OR(F20&gt;"",G20&gt;""),ROUNDUP(MONTH(B20)/3,0),"")</f>
        <v/>
      </c>
      <c r="I20" s="106">
        <f>IF($F20,$F20,IF($G20&gt;"",1*MID($G20,1,SEARCH("€",$G20)-1),0))</f>
        <v>0</v>
      </c>
      <c r="J20" s="14"/>
      <c r="K20" s="120">
        <f>IF(F20,F20*E20,IF(G20&gt;"",I20*E20,0))</f>
        <v>0</v>
      </c>
      <c r="L20" s="112"/>
      <c r="M20" s="54" t="str">
        <f>IF(OR($C20&lt;&gt;0,$K20&lt;&gt;0,$L20&lt;&gt;0),M19+K20-L20,"")</f>
        <v/>
      </c>
      <c r="N20" s="81"/>
      <c r="O20" s="81"/>
      <c r="P20"/>
      <c r="Q20" s="143"/>
      <c r="R20" s="144"/>
      <c r="S20" s="145"/>
    </row>
    <row r="21" spans="1:19" ht="20.10" customHeight="1">
      <c r="A21" s="49" t="str">
        <f>IF(AND(B21="",C21=""),"",MAX(A$7:A20)+1)</f>
        <v/>
      </c>
      <c r="B21" s="13"/>
      <c r="C21" s="14"/>
      <c r="D21" s="14"/>
      <c r="E21" s="110"/>
      <c r="F21" s="111"/>
      <c r="G21" s="14"/>
      <c r="H21" s="104" t="str">
        <f>IF(OR(F21&gt;"",G21&gt;""),ROUNDUP(MONTH(B21)/3,0),"")</f>
        <v/>
      </c>
      <c r="I21" s="106">
        <f>IF($F21,$F21,IF($G21&gt;"",1*MID($G21,1,SEARCH("€",$G21)-1),0))</f>
        <v>0</v>
      </c>
      <c r="J21" s="14"/>
      <c r="K21" s="120">
        <f>IF(F21,F21*E21,IF(G21&gt;"",I21*E21,0))</f>
        <v>0</v>
      </c>
      <c r="L21" s="112"/>
      <c r="M21" s="54" t="str">
        <f>IF(OR($C21&lt;&gt;0,$K21&lt;&gt;0,$L21&lt;&gt;0),M20+K21-L21,"")</f>
        <v/>
      </c>
      <c r="N21" s="81"/>
      <c r="O21" s="81"/>
      <c r="P21"/>
      <c r="Q21" s="137" t="s">
        <v>15</v>
      </c>
      <c r="R21" s="138" t="s">
        <v>25</v>
      </c>
      <c r="S21" s="139" t="s">
        <v>26</v>
      </c>
    </row>
    <row r="22" spans="1:19" ht="20.10" customHeight="1">
      <c r="A22" s="92" t="str">
        <f>IF(AND(B22="",C22=""),"",MAX(A$7:A21)+1)</f>
        <v/>
      </c>
      <c r="B22" s="121"/>
      <c r="C22" s="122"/>
      <c r="D22" s="122"/>
      <c r="E22" s="123"/>
      <c r="F22" s="124"/>
      <c r="G22" s="122"/>
      <c r="H22" s="104" t="str">
        <f>IF(OR(F22&gt;"",G22&gt;""),ROUNDUP(MONTH(B22)/3,0),"")</f>
        <v/>
      </c>
      <c r="I22" s="125">
        <f>IF($F22,$F22,IF($G22&gt;"",1*MID($G22,1,SEARCH("€",$G22)-1),0))</f>
        <v>0</v>
      </c>
      <c r="J22" s="122"/>
      <c r="K22" s="126">
        <f>IF(F22,F22*E22,IF(G22&gt;"",I22*E22,0))</f>
        <v>0</v>
      </c>
      <c r="L22" s="127"/>
      <c r="M22" s="93" t="str">
        <f>IF(OR($C22&lt;&gt;0,$K22&lt;&gt;0,$L22&lt;&gt;0),M21+K22-L22,"")</f>
        <v/>
      </c>
      <c r="N22" s="81"/>
      <c r="O22" s="81"/>
      <c r="P22"/>
      <c r="Q22" s="99" t="s">
        <v>29</v>
      </c>
      <c r="R22" s="100">
        <f t="array" ref="R22">_xlfn.SUMIFS($K$24:$K$34,$D$24:$D$34,$Q22,$F$24:$F$34,"&gt;0",$G$24:$G$34,"")</f>
        <v>0</v>
      </c>
      <c r="S22" s="47">
        <f t="array" ref="S22">_xlfn.SUMIFS($K$24:$K$34,$D$24:$D$34,$Q22,$F$24:$F$34,"",$G$24:$G$34,"&gt;""")</f>
        <v>0</v>
      </c>
    </row>
    <row r="23" spans="1:19" ht="20.10" customHeight="1">
      <c r="A23" s="84" t="str">
        <f>IF(AND(B23="",C23=""),"",MAX(A$7:A22)+1)</f>
        <v/>
      </c>
      <c r="B23" s="164"/>
      <c r="C23" s="165"/>
      <c r="D23" s="165"/>
      <c r="E23" s="166"/>
      <c r="F23" s="167"/>
      <c r="G23" s="168"/>
      <c r="H23" s="104" t="str">
        <f>IF(OR(F23&gt;"",G23&gt;""),ROUNDUP(MONTH(B23)/3,0),"")</f>
        <v/>
      </c>
      <c r="I23" s="169">
        <f>IF($F23,$F23,IF($G23&gt;"",1*MID($G23,1,SEARCH("€",$G23)-1),0))</f>
        <v>0</v>
      </c>
      <c r="J23" s="165"/>
      <c r="K23" s="170">
        <f>IF(F23,F23*E23,IF(G23&gt;"",I23*E23,0))</f>
        <v>0</v>
      </c>
      <c r="L23" s="171"/>
      <c r="M23" s="54" t="str">
        <f>IF(OR($C23&lt;&gt;0,$K23&lt;&gt;0,$L23&lt;&gt;0),M22+K23-L23,"")</f>
        <v/>
      </c>
      <c r="N23" s="81"/>
      <c r="O23" s="81"/>
      <c r="P23"/>
      <c r="Q23" s="99" t="s">
        <v>31</v>
      </c>
      <c r="R23" s="100">
        <f t="array" ref="R23">_xlfn.SUMIFS($K$24:$K$34,$D$24:$D$34,$Q23,$F$24:$F$34,"&gt;0",$G$24:$G$34,"")</f>
        <v>0</v>
      </c>
      <c r="S23" s="47">
        <f t="array" ref="S23">_xlfn.SUMIFS($K$24:$K$34,$D$24:$D$34,$Q23,$F$24:$F$34,"",$G$24:$G$34,"&gt;""")</f>
        <v>0</v>
      </c>
    </row>
    <row r="24" spans="1:19" ht="20.10" customHeight="1">
      <c r="A24" s="48"/>
      <c r="B24" s="2"/>
      <c r="C24" s="94"/>
      <c r="D24" s="94"/>
      <c r="E24" s="95"/>
      <c r="F24" s="96"/>
      <c r="G24" s="94"/>
      <c r="H24" s="104" t="str">
        <f>IF(B24,ROUNDUP(MONTH(B24)/3,0),"")</f>
        <v/>
      </c>
      <c r="I24" s="134">
        <f>IF($F24,$F24,IF($G24&gt;"",1*MID($G24,1,SEARCH("€",$G24)-1),0))</f>
        <v>0</v>
      </c>
      <c r="J24" s="94"/>
      <c r="K24" s="85">
        <f>IF(F24,F24*E24,IF(G24&gt;"",I24*E24,0))</f>
        <v>0</v>
      </c>
      <c r="L24" s="97"/>
      <c r="M24" s="98" t="str">
        <f>IF(OR($C24&lt;&gt;0,$K24&lt;&gt;0,$L24&lt;&gt;0),M23+K24-L24,"")</f>
        <v/>
      </c>
      <c r="N24" s="81"/>
      <c r="O24" s="81"/>
      <c r="P24"/>
      <c r="Q24" s="99" t="s">
        <v>59</v>
      </c>
      <c r="R24" s="100">
        <f t="array" ref="R24">_xlfn.SUMIFS($K$24:$K$34,$D$24:$D$34,$Q24,$F$24:$F$34,"&gt;0",$G$24:$G$34,"")</f>
        <v>0</v>
      </c>
      <c r="S24" s="47">
        <f t="array" ref="S24">_xlfn.SUMIFS($K$24:$K$34,$D$24:$D$34,$Q24,$F$24:$F$34,"",$G$24:$G$34,"&gt;""")</f>
        <v>0</v>
      </c>
    </row>
    <row r="25" spans="1:19" ht="20.10" customHeight="1">
      <c r="A25" s="49" t="str">
        <f>IF(AND(B25="",C25=""),"",MAX(A$7:A24)+1)</f>
        <v/>
      </c>
      <c r="B25" s="2"/>
      <c r="C25" s="3"/>
      <c r="D25" s="3"/>
      <c r="E25" s="62"/>
      <c r="F25" s="68"/>
      <c r="G25" s="3"/>
      <c r="H25" s="104" t="str">
        <f>IF(B25,ROUNDUP(MONTH(B25)/3,0),"")</f>
        <v/>
      </c>
      <c r="I25" s="106">
        <f>IF($F25,$F25,IF($G25&gt;"",1*MID($G25,1,SEARCH("€",$G25)-1),0))</f>
        <v>0</v>
      </c>
      <c r="J25" s="3"/>
      <c r="K25" s="85">
        <f>IF(F25,F25*E25,IF(G25&gt;"",I25*E25,0))</f>
        <v>0</v>
      </c>
      <c r="L25" s="55"/>
      <c r="M25" s="54" t="str">
        <f>IF(OR($C25&lt;&gt;0,$K25&lt;&gt;0,$L25&lt;&gt;0),M24+K25-L25,"")</f>
        <v/>
      </c>
      <c r="N25" s="81"/>
      <c r="O25" s="81"/>
      <c r="P25"/>
      <c r="Q25" s="99" t="s">
        <v>33</v>
      </c>
      <c r="R25" s="100">
        <f t="array" ref="R25">_xlfn.SUMIFS($K$24:$K$34,$D$24:$D$34,$Q25,$F$24:$F$34,"&gt;0",$G$24:$G$34,"")</f>
        <v>0</v>
      </c>
      <c r="S25" s="47">
        <f t="array" ref="S25">_xlfn.SUMIFS($K$24:$K$34,$D$24:$D$34,$Q25,$F$24:$F$34,"",$G$24:$G$34,"&gt;""")</f>
        <v>0</v>
      </c>
    </row>
    <row r="26" spans="1:20" ht="20.10" customHeight="1">
      <c r="A26" s="49" t="str">
        <f>IF(AND(B26="",C26=""),"",MAX(A$7:A25)+1)</f>
        <v/>
      </c>
      <c r="B26" s="2"/>
      <c r="C26" s="3"/>
      <c r="D26" s="3"/>
      <c r="E26" s="62"/>
      <c r="F26" s="68"/>
      <c r="G26" s="3"/>
      <c r="H26" s="104" t="str">
        <f>IF(B26,ROUNDUP(MONTH(B26)/3,0),"")</f>
        <v/>
      </c>
      <c r="I26" s="106">
        <f>IF($F26,$F26,IF($G26&gt;"",1*MID($G26,1,SEARCH("€",$G26)-1),0))</f>
        <v>0</v>
      </c>
      <c r="J26" s="3"/>
      <c r="K26" s="85">
        <f>IF(F26,F26*E26,IF(G26&gt;"",I26*E26,0))</f>
        <v>0</v>
      </c>
      <c r="L26" s="55"/>
      <c r="M26" s="54" t="str">
        <f>IF(OR($C26&lt;&gt;0,$K26&lt;&gt;0,$L26&lt;&gt;0),M25+K26-L26,"")</f>
        <v/>
      </c>
      <c r="N26" s="81"/>
      <c r="O26" s="81"/>
      <c r="P26"/>
      <c r="Q26" s="99" t="s">
        <v>60</v>
      </c>
      <c r="R26" s="100">
        <f t="array" ref="R26">_xlfn.SUMIFS($K$24:$K$34,$D$24:$D$34,$Q26,$F$24:$F$34,"&gt;0",$G$24:$G$34,"")</f>
        <v>0</v>
      </c>
      <c r="S26" s="47">
        <f t="array" ref="S26">_xlfn.SUMIFS($K$24:$K$34,$D$24:$D$34,$Q26,$F$24:$F$34,"",$G$24:$G$34,"&gt;""")</f>
        <v>0</v>
      </c>
      <c r="T26" s="153"/>
    </row>
    <row r="27" spans="1:20" ht="20.10" customHeight="1">
      <c r="A27" s="49" t="str">
        <f>IF(AND(B27="",C27=""),"",MAX(A$7:A26)+1)</f>
        <v/>
      </c>
      <c r="B27" s="2"/>
      <c r="C27" s="3"/>
      <c r="D27" s="3"/>
      <c r="E27" s="62"/>
      <c r="F27" s="68"/>
      <c r="G27" s="3"/>
      <c r="H27" s="104" t="str">
        <f>IF(B27,ROUNDUP(MONTH(B27)/3,0),"")</f>
        <v/>
      </c>
      <c r="I27" s="106">
        <f>IF($F27,$F27,IF($G27&gt;"",1*MID($G27,1,SEARCH("€",$G27)-1),0))</f>
        <v>0</v>
      </c>
      <c r="J27" s="3"/>
      <c r="K27" s="85">
        <f>IF(F27,F27*E27,IF(G27&gt;"",I27*E27,0))</f>
        <v>0</v>
      </c>
      <c r="L27" s="55"/>
      <c r="M27" s="54" t="str">
        <f>IF(OR($C27&lt;&gt;0,$K27&lt;&gt;0,$L27&lt;&gt;0),M26+K27-L27,"")</f>
        <v/>
      </c>
      <c r="N27" s="81"/>
      <c r="O27" s="81"/>
      <c r="P27"/>
      <c r="Q27" s="99" t="s">
        <v>61</v>
      </c>
      <c r="R27" s="100">
        <f t="array" ref="R27">_xlfn.SUMIFS($K$24:$K$34,$D$24:$D$34,$Q27,$F$24:$F$34,"&gt;0",$G$24:$G$34,"")</f>
        <v>0</v>
      </c>
      <c r="S27" s="47">
        <f t="array" ref="S27">_xlfn.SUMIFS($K$24:$K$34,$D$24:$D$34,$Q27,$F$24:$F$34,"",$G$24:$G$34,"&gt;""")</f>
        <v>0</v>
      </c>
      <c r="T27" s="153"/>
    </row>
    <row r="28" spans="1:20" ht="20.10" customHeight="1">
      <c r="A28" s="49" t="str">
        <f>IF(AND(B28="",C28=""),"",MAX(A$7:A27)+1)</f>
        <v/>
      </c>
      <c r="B28" s="2"/>
      <c r="C28" s="3"/>
      <c r="D28" s="3"/>
      <c r="E28" s="62"/>
      <c r="F28" s="68"/>
      <c r="G28" s="3"/>
      <c r="H28" s="104" t="str">
        <f>IF(B28,ROUNDUP(MONTH(B28)/3,0),"")</f>
        <v/>
      </c>
      <c r="I28" s="106">
        <f>IF($F28,$F28,IF($G28&gt;"",1*MID($G28,1,SEARCH("€",$G28)-1),0))</f>
        <v>0</v>
      </c>
      <c r="J28" s="3"/>
      <c r="K28" s="85">
        <f>IF(F28,F28*E28,IF(G28&gt;"",I28*E28,0))</f>
        <v>0</v>
      </c>
      <c r="L28" s="55"/>
      <c r="M28" s="54" t="str">
        <f>IF(OR($C28&lt;&gt;0,$K28&lt;&gt;0,$L28&lt;&gt;0),#REF!+K28-L28,"")</f>
        <v/>
      </c>
      <c r="N28" s="81"/>
      <c r="O28" s="81"/>
      <c r="P28"/>
      <c r="Q28" s="99" t="s">
        <v>62</v>
      </c>
      <c r="R28" s="100">
        <f t="array" ref="R28">_xlfn.SUMIFS($K$24:$K$34,$D$24:$D$34,$Q28,$F$24:$F$34,"&gt;0",$G$24:$G$34,"")</f>
        <v>0</v>
      </c>
      <c r="S28" s="47">
        <f t="array" ref="S28">_xlfn.SUMIFS($K$24:$K$34,$D$24:$D$34,$Q28,$F$24:$F$34,"",$G$24:$G$34,"&gt;""")</f>
        <v>0</v>
      </c>
      <c r="T28" s="153"/>
    </row>
    <row r="29" spans="1:20" ht="20.10" customHeight="1">
      <c r="A29" s="49" t="str">
        <f>IF(AND(B29="",C29=""),"",MAX(A$7:A28)+1)</f>
        <v/>
      </c>
      <c r="B29" s="2"/>
      <c r="C29" s="3"/>
      <c r="D29" s="3"/>
      <c r="E29" s="62"/>
      <c r="F29" s="68"/>
      <c r="G29" s="3"/>
      <c r="H29" s="104" t="str">
        <f>IF(B29,ROUNDUP(MONTH(B29)/3,0),"")</f>
        <v/>
      </c>
      <c r="I29" s="106">
        <f>IF($F29,$F29,IF($G29&gt;"",1*MID($G29,1,SEARCH("€",$G29)-1),0))</f>
        <v>0</v>
      </c>
      <c r="J29" s="3"/>
      <c r="K29" s="85">
        <f>IF(F29,F29*E29,IF(G29&gt;"",I29*E29,0))</f>
        <v>0</v>
      </c>
      <c r="L29" s="55"/>
      <c r="M29" s="54" t="str">
        <f>IF(OR($C29&lt;&gt;0,$K29&lt;&gt;0,$L29&lt;&gt;0),M28+K29-L29,"")</f>
        <v/>
      </c>
      <c r="N29" s="81"/>
      <c r="O29" s="81"/>
      <c r="P29"/>
      <c r="Q29" s="99" t="s">
        <v>63</v>
      </c>
      <c r="R29" s="100">
        <f t="array" ref="R29">_xlfn.SUMIFS($K$24:$K$34,$D$24:$D$34,$Q29,$F$24:$F$34,"&gt;0",$G$24:$G$34,"")</f>
        <v>0</v>
      </c>
      <c r="S29" s="47">
        <f t="array" ref="S29">_xlfn.SUMIFS($K$24:$K$34,$D$24:$D$34,$Q29,$F$24:$F$34,"",$G$24:$G$34,"&gt;""")</f>
        <v>0</v>
      </c>
      <c r="T29" s="153"/>
    </row>
    <row r="30" spans="1:20" ht="20.10" customHeight="1">
      <c r="A30" s="49" t="str">
        <f>IF(AND(B30="",C30=""),"",MAX(A$7:A29)+1)</f>
        <v/>
      </c>
      <c r="B30" s="2"/>
      <c r="C30" s="3"/>
      <c r="D30" s="3"/>
      <c r="E30" s="62"/>
      <c r="F30" s="68"/>
      <c r="G30" s="3"/>
      <c r="H30" s="104" t="str">
        <f>IF(B30,ROUNDUP(MONTH(B30)/3,0),"")</f>
        <v/>
      </c>
      <c r="I30" s="106">
        <f>IF($F30,$F30,IF($G30&gt;"",1*MID($G30,1,SEARCH("€",$G30)-1),0))</f>
        <v>0</v>
      </c>
      <c r="J30" s="3"/>
      <c r="K30" s="85">
        <f>IF(F30,F30*E30,IF(G30&gt;"",I30*E30,0))</f>
        <v>0</v>
      </c>
      <c r="L30" s="55"/>
      <c r="M30" s="54" t="str">
        <f>IF(OR($C30&lt;&gt;0,$K30&lt;&gt;0,$L30&lt;&gt;0),M29+K30-L30,"")</f>
        <v/>
      </c>
      <c r="N30" s="81"/>
      <c r="O30" s="81"/>
      <c r="P30"/>
      <c r="Q30" s="101" t="s">
        <v>47</v>
      </c>
      <c r="R30" s="100">
        <f t="array" ref="R30">_xlfn.SUMIFS($K$24:$K$34,$D$24:$D$34,$Q30,$F$24:$F$34,"&gt;0",$G$24:$G$34,"")</f>
        <v>0</v>
      </c>
      <c r="S30" s="47">
        <f t="array" ref="S30">_xlfn.SUMIFS($K$24:$K$34,$D$24:$D$34,$Q30,$F$24:$F$34,"",$G$24:$G$34,"&gt;""")</f>
        <v>0</v>
      </c>
      <c r="T30" s="153"/>
    </row>
    <row r="31" spans="1:20" ht="20.10" customHeight="1">
      <c r="A31" s="49" t="str">
        <f>IF(AND(B31="",C31=""),"",MAX(A$7:A30)+1)</f>
        <v/>
      </c>
      <c r="B31" s="2"/>
      <c r="C31" s="3"/>
      <c r="D31" s="3"/>
      <c r="E31" s="62"/>
      <c r="F31" s="68"/>
      <c r="G31" s="3"/>
      <c r="H31" s="104" t="str">
        <f>IF(B31,ROUNDUP(MONTH(B31)/3,0),"")</f>
        <v/>
      </c>
      <c r="I31" s="106">
        <f>IF($F31,$F31,IF($G31&gt;"",1*MID($G31,1,SEARCH("€",$G31)-1),0))</f>
        <v>0</v>
      </c>
      <c r="J31" s="3"/>
      <c r="K31" s="85">
        <f>IF(F31,F31*E31,IF(G31&gt;"",I31*E31,0))</f>
        <v>0</v>
      </c>
      <c r="L31" s="55"/>
      <c r="M31" s="54" t="str">
        <f>IF(OR($C31&lt;&gt;0,$K31&lt;&gt;0,$L31&lt;&gt;0),M30+K31-L31,"")</f>
        <v/>
      </c>
      <c r="N31" s="81"/>
      <c r="O31" s="81"/>
      <c r="P31"/>
      <c r="Q31" s="148" t="s">
        <v>49</v>
      </c>
      <c r="R31" s="149">
        <f>SUM(R22:R30)</f>
        <v>0</v>
      </c>
      <c r="S31" s="150">
        <f>SUM(S22:S30)</f>
        <v>0</v>
      </c>
      <c r="T31" s="153"/>
    </row>
    <row r="32" spans="1:20" ht="20.10" customHeight="1">
      <c r="A32" s="49" t="str">
        <f>IF(AND(B32="",C32=""),"",MAX(A$7:A31)+1)</f>
        <v/>
      </c>
      <c r="B32" s="2"/>
      <c r="C32" s="3"/>
      <c r="D32" s="3"/>
      <c r="E32" s="62"/>
      <c r="F32" s="68"/>
      <c r="G32" s="3"/>
      <c r="H32" s="104" t="str">
        <f>IF(B32,ROUNDUP(MONTH(B32)/3,0),"")</f>
        <v/>
      </c>
      <c r="I32" s="106">
        <f>IF($F32,$F32,IF($G32&gt;"",1*MID($G32,1,SEARCH("€",$G32)-1),0))</f>
        <v>0</v>
      </c>
      <c r="J32" s="3"/>
      <c r="K32" s="85">
        <f>IF(F32,F32*E32,IF(G32&gt;"",I32*E32,0))</f>
        <v>0</v>
      </c>
      <c r="L32" s="55"/>
      <c r="M32" s="54" t="str">
        <f>IF(OR($C32&lt;&gt;0,$K32&lt;&gt;0,$L32&lt;&gt;0),M31+K32-L32,"")</f>
        <v/>
      </c>
      <c r="N32" s="81"/>
      <c r="O32" s="81"/>
      <c r="P32"/>
      <c r="Q32" s="151" t="str">
        <f>DOLLAR(R31*0.7,2)&amp;" (70% v. "&amp;DOLLAR(R31,2)&amp;") an BV überwiesen am "&amp;TEXT(B38,"tt.mm.jj")</f>
        <v>0,00 € (70% v. 0,00 €) an BV überwiesen am 30.12.99</v>
      </c>
      <c r="R32" s="146"/>
      <c r="S32" s="147"/>
      <c r="T32" s="153"/>
    </row>
    <row r="33" spans="1:20" ht="20.10" customHeight="1">
      <c r="A33" s="49" t="str">
        <f>IF(AND(B33="",C33=""),"",MAX(A$7:A32)+1)</f>
        <v/>
      </c>
      <c r="B33" s="2"/>
      <c r="C33" s="3"/>
      <c r="D33" s="3"/>
      <c r="E33" s="62"/>
      <c r="F33" s="68"/>
      <c r="G33" s="3"/>
      <c r="H33" s="104" t="str">
        <f>IF(B33,ROUNDUP(MONTH(B33)/3,0),"")</f>
        <v/>
      </c>
      <c r="I33" s="106">
        <f>IF($F33,$F33,IF($G33&gt;"",1*MID($G33,1,SEARCH("€",$G33)-1),0))</f>
        <v>0</v>
      </c>
      <c r="J33" s="3"/>
      <c r="K33" s="52">
        <f>IF(F33,F33*E33,IF(G33&gt;"",I33*E33,0))</f>
        <v>0</v>
      </c>
      <c r="L33" s="55"/>
      <c r="M33" s="54" t="str">
        <f>IF(OR($C33&lt;&gt;0,$K33&lt;&gt;0,$L33&lt;&gt;0),M32+K33-L33,"")</f>
        <v/>
      </c>
      <c r="N33" s="81"/>
      <c r="O33" s="81"/>
      <c r="P33"/>
      <c r="Q33" s="153"/>
      <c r="R33" s="153"/>
      <c r="S33" s="153"/>
      <c r="T33" s="153"/>
    </row>
    <row r="34" spans="1:20" ht="20.10" customHeight="1">
      <c r="A34" s="49" t="str">
        <f>IF(AND(B34="",C34=""),"",MAX(A$7:A33)+1)</f>
        <v/>
      </c>
      <c r="B34" s="2"/>
      <c r="C34" s="3"/>
      <c r="D34" s="3"/>
      <c r="E34" s="62"/>
      <c r="F34" s="68"/>
      <c r="G34" s="3"/>
      <c r="H34" s="104" t="str">
        <f>IF(B34,ROUNDUP(MONTH(B34)/3,0),"")</f>
        <v/>
      </c>
      <c r="I34" s="106">
        <f>IF($F34,$F34,IF($G34&gt;"",1*MID($G34,1,SEARCH("€",$G34)-1),0))</f>
        <v>0</v>
      </c>
      <c r="J34" s="3"/>
      <c r="K34" s="52">
        <f>IF(F34,F34*E34,IF(G34&gt;"",I34*E34,0))</f>
        <v>0</v>
      </c>
      <c r="L34" s="55"/>
      <c r="M34" s="54" t="str">
        <f>IF(OR($C34&lt;&gt;0,$K34&lt;&gt;0,$L34&lt;&gt;0),M33+K34-L34,"")</f>
        <v/>
      </c>
      <c r="N34" s="81"/>
      <c r="O34" s="81"/>
      <c r="P34"/>
      <c r="Q34" s="153"/>
      <c r="R34" s="153"/>
      <c r="S34" s="153"/>
      <c r="T34" s="153"/>
    </row>
    <row r="35" spans="1:20" ht="20.10" customHeight="1">
      <c r="A35" s="35">
        <f>MAX(A7:A34)</f>
        <v>0</v>
      </c>
      <c r="B35" s="21" t="s">
        <v>64</v>
      </c>
      <c r="C35" s="22"/>
      <c r="D35" s="22"/>
      <c r="E35" s="22"/>
      <c r="F35" s="69"/>
      <c r="G35" s="22"/>
      <c r="H35" s="156"/>
      <c r="I35" s="22"/>
      <c r="J35" s="22"/>
      <c r="K35" s="42">
        <f>SUBTOTAL(109,K$7:K34)</f>
        <v>0</v>
      </c>
      <c r="L35" s="34">
        <f>SUBTOTAL(109,L$7:L34)</f>
        <v>0</v>
      </c>
      <c r="M35" s="34">
        <f>SUM(K35-L35)+M$4</f>
        <v>960.610000000000014</v>
      </c>
      <c r="N35" s="33"/>
      <c r="O35" s="33"/>
      <c r="P35"/>
      <c r="Q35" s="153"/>
      <c r="R35" s="153"/>
      <c r="S35" s="153"/>
      <c r="T35" s="153"/>
    </row>
    <row r="36" spans="1:20" ht="5.10" customHeight="1">
      <c r="A36" s="4"/>
      <c r="B36" s="4"/>
      <c r="K36" s="15"/>
      <c r="L36" s="4"/>
      <c r="Q36" s="153"/>
      <c r="R36" s="153"/>
      <c r="S36" s="153"/>
      <c r="T36" s="153"/>
    </row>
    <row r="37" spans="1:19" ht="20.10" customHeight="1">
      <c r="A37" s="28" t="s">
        <v>65</v>
      </c>
      <c r="B37" s="29"/>
      <c r="C37" s="30"/>
      <c r="D37" s="30"/>
      <c r="E37" s="30"/>
      <c r="F37" s="70"/>
      <c r="G37" s="30"/>
      <c r="H37" s="157"/>
      <c r="I37" s="30"/>
      <c r="J37" s="30"/>
      <c r="K37" s="43">
        <f>M4</f>
        <v>960.610000000000014</v>
      </c>
      <c r="L37" s="88" t="s">
        <v>66</v>
      </c>
      <c r="M37" s="89">
        <f>M4</f>
        <v>960.610000000000014</v>
      </c>
      <c r="N37"/>
      <c r="O37"/>
      <c r="Q37" s="153"/>
      <c r="R37" s="153"/>
      <c r="S37" s="153"/>
    </row>
    <row r="38" spans="1:19" ht="20.10" customHeight="1">
      <c r="A38" s="23" t="str">
        <f>"+ Summe der Einnahmen (Seite 1)"</f>
        <v>+ Summe der Einnahmen (Seite 1)</v>
      </c>
      <c r="B38" s="24"/>
      <c r="C38" s="25"/>
      <c r="D38" s="25"/>
      <c r="E38" s="25"/>
      <c r="F38" s="71"/>
      <c r="G38" s="25"/>
      <c r="H38" s="158"/>
      <c r="I38" s="25"/>
      <c r="J38" s="25"/>
      <c r="K38" s="44">
        <f>K35</f>
        <v>0</v>
      </c>
      <c r="L38" s="88" t="s">
        <v>67</v>
      </c>
      <c r="M38" s="89">
        <f>K35</f>
        <v>0</v>
      </c>
      <c r="N38"/>
      <c r="O38"/>
      <c r="Q38" s="153"/>
      <c r="R38" s="153"/>
      <c r="S38" s="153"/>
    </row>
    <row r="39" spans="1:19" ht="20.10" customHeight="1">
      <c r="A39" s="36" t="str">
        <f>"- Summe der Ausgaben (Seite 1)"</f>
        <v>- Summe der Ausgaben (Seite 1)</v>
      </c>
      <c r="B39" s="37"/>
      <c r="C39" s="38"/>
      <c r="D39" s="38"/>
      <c r="E39" s="38"/>
      <c r="F39" s="72"/>
      <c r="G39" s="38"/>
      <c r="H39" s="159"/>
      <c r="I39" s="38"/>
      <c r="J39" s="38"/>
      <c r="K39" s="45">
        <f>L35</f>
        <v>0</v>
      </c>
      <c r="L39" s="135" t="s">
        <v>68</v>
      </c>
      <c r="M39" s="136">
        <f>L35</f>
        <v>0</v>
      </c>
      <c r="Q39" s="153"/>
      <c r="R39" s="153"/>
      <c r="S39" s="153"/>
    </row>
    <row r="40" spans="1:13" ht="20.10" customHeight="1">
      <c r="A40" s="39" t="str">
        <f>"= Saldo (Seite 1)"</f>
        <v>= Saldo (Seite 1)</v>
      </c>
      <c r="B40" s="40"/>
      <c r="C40" s="41"/>
      <c r="D40" s="41"/>
      <c r="E40" s="41"/>
      <c r="F40" s="73"/>
      <c r="G40" s="41"/>
      <c r="H40" s="160"/>
      <c r="I40" s="41"/>
      <c r="J40" s="41"/>
      <c r="K40" s="46">
        <f>K37+K38-K39</f>
        <v>960.610000000000014</v>
      </c>
      <c r="L40" s="135" t="s">
        <v>69</v>
      </c>
      <c r="M40" s="136">
        <f>M35</f>
        <v>960.610000000000014</v>
      </c>
    </row>
    <row r="41" spans="1:1" ht="15.95" customHeight="1"/>
    <row r="42" spans="1:1" ht="15.95" customHeight="1"/>
    <row r="43" spans="1:1" ht="15.95" customHeight="1"/>
    <row r="44" spans="1:1" ht="15.95" customHeight="1"/>
    <row r="45" spans="1:1" ht="15.95" customHeight="1"/>
    <row r="46" spans="1:1" ht="15.95" customHeight="1"/>
    <row r="47" spans="1:1" ht="15.95" customHeight="1"/>
    <row r="48" spans="1:1" ht="15.95" customHeight="1"/>
    <row r="49" spans="1:1" ht="15.95" customHeight="1"/>
    <row r="50" spans="1:1" ht="15.95" customHeight="1"/>
    <row r="51" spans="1:1" ht="15.95" customHeight="1"/>
    <row r="52" spans="1:1" ht="15.95" customHeight="1"/>
    <row r="53" spans="1:1" ht="15.95" customHeight="1"/>
    <row r="54" spans="1:1" ht="15.95" customHeight="1"/>
    <row r="55" spans="1:1" ht="15.95" customHeight="1"/>
    <row r="56" spans="1:1" ht="15.95" customHeight="1"/>
    <row r="57" spans="1:1" ht="15.95" customHeight="1"/>
  </sheetData>
  <autoFilter ref="Q6:S19"/>
  <mergeCells count="7">
    <mergeCell ref="A2:B2"/>
    <mergeCell ref="Q4:S5"/>
    <mergeCell ref="Q19:S20"/>
    <mergeCell ref="A37:C37"/>
    <mergeCell ref="A38:C38"/>
    <mergeCell ref="A39:C39"/>
    <mergeCell ref="A40:C40"/>
  </mergeCells>
  <conditionalFormatting sqref="C23">
    <cfRule type="containsText" dxfId="8" priority="1" operator="containsText" text="Quartalsabrechnung">
      <formula>NOT(ISERROR(SEARCH("Quartalsabrechnung", C23)))</formula>
    </cfRule>
  </conditionalFormatting>
  <conditionalFormatting sqref="A23:B23 D23:G23 I23:L23">
    <cfRule type="containsText" dxfId="9" priority="2" operator="containsText" text="Quartalsabrechnung">
      <formula>NOT(ISERROR(SEARCH("Quartalsabrechnung", A23)))</formula>
    </cfRule>
  </conditionalFormatting>
  <conditionalFormatting sqref="K12:K34">
    <cfRule type="containsText" dxfId="10" priority="3" operator="containsText" text="-">
      <formula>NOT(ISERROR(SEARCH("-", K12)))</formula>
    </cfRule>
  </conditionalFormatting>
  <conditionalFormatting sqref="K7:K11">
    <cfRule type="containsText" dxfId="11" priority="4" operator="containsText" text="-">
      <formula>NOT(ISERROR(SEARCH("-", K7)))</formula>
    </cfRule>
  </conditionalFormatting>
  <conditionalFormatting sqref="M35">
    <cfRule type="cellIs" dxfId="12" priority="5" operator="equal">
      <formula>0</formula>
    </cfRule>
  </conditionalFormatting>
  <conditionalFormatting sqref="K37:K40">
    <cfRule type="cellIs" dxfId="13" priority="6" operator="equal">
      <formula>0</formula>
    </cfRule>
  </conditionalFormatting>
  <conditionalFormatting sqref="L35">
    <cfRule type="cellIs" dxfId="14" priority="7" operator="equal">
      <formula>0</formula>
    </cfRule>
  </conditionalFormatting>
  <conditionalFormatting sqref="K35">
    <cfRule type="cellIs" dxfId="15" priority="8" operator="equal">
      <formula>0</formula>
    </cfRule>
  </conditionalFormatting>
  <dataValidations count="6">
    <dataValidation sqref="F7:F9" type="list" operator="between" errorStyle="stop" allowBlank="1" showInputMessage="1" showErrorMessage="1" view="0">
      <formula1>Listen!$E$2:$E$16</formula1>
    </dataValidation>
    <dataValidation sqref="Q7:Q15" type="list" operator="between" errorStyle="stop" allowBlank="1" showInputMessage="1" showErrorMessage="1" view="0">
      <formula1>Listen!$C$2:$C$10</formula1>
    </dataValidation>
    <dataValidation sqref="D7:D34" type="list" operator="between" errorStyle="stop" allowBlank="1" showInputMessage="1" showErrorMessage="1" view="512">
      <formula1>Listen!$C$2:$C$30</formula1>
    </dataValidation>
    <dataValidation sqref="G7:G34" type="list" operator="between" errorStyle="stop" allowBlank="1" showInputMessage="1" showErrorMessage="1" view="0">
      <formula1>Spendenmarken</formula1>
    </dataValidation>
    <dataValidation sqref="J7:J34" type="list" operator="between" errorStyle="stop" allowBlank="1" showInputMessage="1" showErrorMessage="1" view="0">
      <formula1>Art</formula1>
    </dataValidation>
    <dataValidation sqref="F10:F34" type="list" operator="between" errorStyle="stop" allowBlank="1" showInputMessage="1" showErrorMessage="1" view="0">
      <formula1>Beitragsmarken</formula1>
    </dataValidation>
  </dataValidations>
  <printOptions horizontalCentered="1">
    <extLst>
      <ext uri="smNativeData">
        <pm:pageFlags xmlns:pm="smNativeData" id="1713721036" printRowHead="0" printColHead="0" printHeadLine="0" printFootLine="1" autoHeightHeader="0" autoHeightFooter="0" fitToPageBoth="0"/>
      </ext>
    </extLst>
  </printOptions>
  <pageMargins left="0.393750" right="0.196528" top="0.590278" bottom="0.393750" header="0.315278" footer="0.000000"/>
  <pageSetup paperSize="9" scale="86" fitToWidth="0" fitToHeight="1"/>
  <headerFooter>
    <oddFooter>&amp;C&amp;"-"&amp;10&amp;A&amp;R&amp;"-"&amp;10&amp;F</oddFooter>
    <extLst>
      <ext uri="smNativeData">
        <pm:header xmlns:pm="smNativeData" id="1713721036" l="56" r="56" t="56" b="56" borderId="0" fillId="0" vertical="0"/>
        <pm:footer xmlns:pm="smNativeData" id="1713721036" l="56" r="56" t="56" b="56" borderId="0" fillId="0" vertical="2"/>
        <pm:paperBin xmlns:pm="smNativeData" id="1713721036" Id="0" type="0" value="0"/>
        <pm:paperBin xmlns:pm="smNativeData" id="1713721036" Id="1" type="0" value="0"/>
      </ext>
    </extLst>
  </headerFooter>
  <extLst>
    <ext uri="smNativeData">
      <pm:sheetPrefs xmlns:pm="smNativeData" day="1713721036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B2:H30"/>
  <sheetViews>
    <sheetView view="normal" topLeftCell="A10" zoomScale="96" workbookViewId="0">
      <selection activeCell="K29" sqref="K29"/>
    </sheetView>
  </sheetViews>
  <sheetFormatPr baseColWidth="9" defaultColWidth="10.000000" defaultRowHeight="15.40"/>
  <cols>
    <col min="2" max="4" width="16.196429" customWidth="1"/>
    <col min="6" max="19" width="16.196429" customWidth="1"/>
  </cols>
  <sheetData>
    <row r="2" spans="2:8">
      <c r="B2" s="140" t="s">
        <v>72</v>
      </c>
      <c r="C2" s="141"/>
      <c r="D2" s="142"/>
      <c r="F2" s="140" t="s">
        <v>73</v>
      </c>
      <c r="G2" s="141"/>
      <c r="H2" s="142"/>
    </row>
    <row r="3" spans="2:8">
      <c r="B3" s="143"/>
      <c r="C3" s="144"/>
      <c r="D3" s="145"/>
      <c r="F3" s="143"/>
      <c r="G3" s="144"/>
      <c r="H3" s="145"/>
    </row>
    <row r="4" spans="2:8">
      <c r="B4" s="137" t="s">
        <v>15</v>
      </c>
      <c r="C4" s="138" t="s">
        <v>25</v>
      </c>
      <c r="D4" s="139" t="s">
        <v>26</v>
      </c>
      <c r="F4" s="137" t="s">
        <v>15</v>
      </c>
      <c r="G4" s="138" t="s">
        <v>25</v>
      </c>
      <c r="H4" s="139" t="s">
        <v>26</v>
      </c>
    </row>
    <row r="5" spans="2:8">
      <c r="B5" s="176" t="s">
        <v>29</v>
      </c>
      <c r="C5" s="177"/>
      <c r="D5" s="180"/>
      <c r="F5" s="176" t="s">
        <v>29</v>
      </c>
      <c r="G5" s="177"/>
      <c r="H5" s="180"/>
    </row>
    <row r="6" spans="2:8">
      <c r="B6" s="176" t="s">
        <v>31</v>
      </c>
      <c r="C6" s="177"/>
      <c r="D6" s="180"/>
      <c r="F6" s="176" t="s">
        <v>31</v>
      </c>
      <c r="G6" s="177"/>
      <c r="H6" s="180"/>
    </row>
    <row r="7" spans="2:8">
      <c r="B7" s="176" t="s">
        <v>35</v>
      </c>
      <c r="C7" s="177"/>
      <c r="D7" s="180"/>
      <c r="F7" s="176" t="s">
        <v>35</v>
      </c>
      <c r="G7" s="177"/>
      <c r="H7" s="180"/>
    </row>
    <row r="8" spans="2:8">
      <c r="B8" s="176" t="s">
        <v>33</v>
      </c>
      <c r="C8" s="177"/>
      <c r="D8" s="180"/>
      <c r="F8" s="176" t="s">
        <v>33</v>
      </c>
      <c r="G8" s="177"/>
      <c r="H8" s="180"/>
    </row>
    <row r="9" spans="2:8">
      <c r="B9" s="176" t="s">
        <v>38</v>
      </c>
      <c r="C9" s="177"/>
      <c r="D9" s="180"/>
      <c r="F9" s="176" t="s">
        <v>38</v>
      </c>
      <c r="G9" s="177"/>
      <c r="H9" s="180"/>
    </row>
    <row r="10" spans="2:8">
      <c r="B10" s="176" t="s">
        <v>40</v>
      </c>
      <c r="C10" s="177"/>
      <c r="D10" s="180"/>
      <c r="F10" s="176" t="s">
        <v>40</v>
      </c>
      <c r="G10" s="177"/>
      <c r="H10" s="180"/>
    </row>
    <row r="11" spans="2:8">
      <c r="B11" s="176" t="s">
        <v>42</v>
      </c>
      <c r="C11" s="177"/>
      <c r="D11" s="180"/>
      <c r="F11" s="176" t="s">
        <v>42</v>
      </c>
      <c r="G11" s="177"/>
      <c r="H11" s="180"/>
    </row>
    <row r="12" spans="2:8">
      <c r="B12" s="176" t="s">
        <v>45</v>
      </c>
      <c r="C12" s="177"/>
      <c r="D12" s="180"/>
      <c r="F12" s="176" t="s">
        <v>45</v>
      </c>
      <c r="G12" s="177"/>
      <c r="H12" s="180"/>
    </row>
    <row r="13" spans="2:8">
      <c r="B13" s="179" t="s">
        <v>47</v>
      </c>
      <c r="C13" s="177"/>
      <c r="D13" s="180"/>
      <c r="F13" s="179" t="s">
        <v>47</v>
      </c>
      <c r="G13" s="177"/>
      <c r="H13" s="180"/>
    </row>
    <row r="14" spans="2:8">
      <c r="B14" s="148" t="s">
        <v>49</v>
      </c>
      <c r="C14" s="149">
        <f>SUM(C5:C13)</f>
        <v>0</v>
      </c>
      <c r="D14" s="150">
        <f>SUM(D5:D13)</f>
        <v>0</v>
      </c>
      <c r="F14" s="148" t="s">
        <v>49</v>
      </c>
      <c r="G14" s="149">
        <f>SUM(G5:G13)</f>
        <v>0</v>
      </c>
      <c r="H14" s="150">
        <f>SUM(H5:H13)</f>
        <v>0</v>
      </c>
    </row>
    <row r="15" spans="2:8">
      <c r="B15" s="151"/>
      <c r="C15" s="146"/>
      <c r="D15" s="147"/>
      <c r="F15" s="151"/>
      <c r="G15" s="146"/>
      <c r="H15" s="147"/>
    </row>
    <row r="17" spans="2:8">
      <c r="B17" s="140" t="s">
        <v>74</v>
      </c>
      <c r="C17" s="141"/>
      <c r="D17" s="142"/>
      <c r="F17" s="140" t="s">
        <v>75</v>
      </c>
      <c r="G17" s="141"/>
      <c r="H17" s="142"/>
    </row>
    <row r="18" spans="2:8">
      <c r="B18" s="143"/>
      <c r="C18" s="144"/>
      <c r="D18" s="145"/>
      <c r="F18" s="143"/>
      <c r="G18" s="144"/>
      <c r="H18" s="145"/>
    </row>
    <row r="19" spans="2:8">
      <c r="B19" s="137" t="s">
        <v>15</v>
      </c>
      <c r="C19" s="138" t="s">
        <v>25</v>
      </c>
      <c r="D19" s="139" t="s">
        <v>26</v>
      </c>
      <c r="F19" s="137" t="s">
        <v>15</v>
      </c>
      <c r="G19" s="138" t="s">
        <v>25</v>
      </c>
      <c r="H19" s="139" t="s">
        <v>26</v>
      </c>
    </row>
    <row r="20" spans="2:8">
      <c r="B20" s="176" t="s">
        <v>29</v>
      </c>
      <c r="C20" s="177"/>
      <c r="D20" s="180"/>
      <c r="F20" s="176" t="s">
        <v>29</v>
      </c>
      <c r="G20" s="177"/>
      <c r="H20" s="180"/>
    </row>
    <row r="21" spans="2:8">
      <c r="B21" s="176" t="s">
        <v>31</v>
      </c>
      <c r="C21" s="177"/>
      <c r="D21" s="180"/>
      <c r="F21" s="176" t="s">
        <v>31</v>
      </c>
      <c r="G21" s="177"/>
      <c r="H21" s="180"/>
    </row>
    <row r="22" spans="2:8">
      <c r="B22" s="176" t="s">
        <v>35</v>
      </c>
      <c r="C22" s="177"/>
      <c r="D22" s="180"/>
      <c r="F22" s="176" t="s">
        <v>35</v>
      </c>
      <c r="G22" s="177"/>
      <c r="H22" s="180"/>
    </row>
    <row r="23" spans="2:8">
      <c r="B23" s="176" t="s">
        <v>33</v>
      </c>
      <c r="C23" s="177"/>
      <c r="D23" s="180"/>
      <c r="F23" s="176" t="s">
        <v>33</v>
      </c>
      <c r="G23" s="177"/>
      <c r="H23" s="180"/>
    </row>
    <row r="24" spans="2:8">
      <c r="B24" s="176" t="s">
        <v>38</v>
      </c>
      <c r="C24" s="177"/>
      <c r="D24" s="180"/>
      <c r="F24" s="176" t="s">
        <v>38</v>
      </c>
      <c r="G24" s="177"/>
      <c r="H24" s="180"/>
    </row>
    <row r="25" spans="2:8">
      <c r="B25" s="176" t="s">
        <v>40</v>
      </c>
      <c r="C25" s="177"/>
      <c r="D25" s="180"/>
      <c r="F25" s="176" t="s">
        <v>40</v>
      </c>
      <c r="G25" s="177"/>
      <c r="H25" s="180"/>
    </row>
    <row r="26" spans="2:8">
      <c r="B26" s="176" t="s">
        <v>42</v>
      </c>
      <c r="C26" s="177"/>
      <c r="D26" s="180"/>
      <c r="F26" s="176" t="s">
        <v>42</v>
      </c>
      <c r="G26" s="177"/>
      <c r="H26" s="180"/>
    </row>
    <row r="27" spans="2:8">
      <c r="B27" s="176" t="s">
        <v>45</v>
      </c>
      <c r="C27" s="177"/>
      <c r="D27" s="180"/>
      <c r="F27" s="176" t="s">
        <v>45</v>
      </c>
      <c r="G27" s="177"/>
      <c r="H27" s="180"/>
    </row>
    <row r="28" spans="2:8">
      <c r="B28" s="179" t="s">
        <v>47</v>
      </c>
      <c r="C28" s="177"/>
      <c r="D28" s="180"/>
      <c r="F28" s="179" t="s">
        <v>47</v>
      </c>
      <c r="G28" s="177"/>
      <c r="H28" s="180"/>
    </row>
    <row r="29" spans="2:8">
      <c r="B29" s="148" t="s">
        <v>49</v>
      </c>
      <c r="C29" s="149">
        <f>SUM(C20:C28)</f>
        <v>0</v>
      </c>
      <c r="D29" s="150">
        <f>SUM(D20:D28)</f>
        <v>0</v>
      </c>
      <c r="F29" s="148" t="s">
        <v>49</v>
      </c>
      <c r="G29" s="149">
        <f>SUM(G20:G28)</f>
        <v>0</v>
      </c>
      <c r="H29" s="150">
        <f>SUM(H20:H28)</f>
        <v>0</v>
      </c>
    </row>
    <row r="30" spans="2:8">
      <c r="B30" s="151"/>
      <c r="C30" s="146"/>
      <c r="D30" s="147"/>
      <c r="F30" s="151"/>
      <c r="G30" s="146"/>
      <c r="H30" s="147"/>
    </row>
  </sheetData>
  <mergeCells count="4">
    <mergeCell ref="B2:D3"/>
    <mergeCell ref="F2:H3"/>
    <mergeCell ref="B17:D18"/>
    <mergeCell ref="F17:H18"/>
  </mergeCells>
  <dataValidations count="4">
    <dataValidation sqref="B5:B13" type="list" operator="between" errorStyle="stop" allowBlank="1" showInputMessage="1" showErrorMessage="1" view="0">
      <formula1>Listen!$C$2:$C$10</formula1>
    </dataValidation>
    <dataValidation sqref="F5:F13" type="list" operator="between" errorStyle="stop" allowBlank="1" showInputMessage="1" showErrorMessage="1" view="0">
      <formula1>Listen!$C$2:$C$10</formula1>
    </dataValidation>
    <dataValidation sqref="B20:B28" type="list" operator="between" errorStyle="stop" allowBlank="1" showInputMessage="1" showErrorMessage="1" view="0">
      <formula1>Listen!$C$2:$C$10</formula1>
    </dataValidation>
    <dataValidation sqref="F20:F28" type="list" operator="between" errorStyle="stop" allowBlank="1" showInputMessage="1" showErrorMessage="1" view="0">
      <formula1>Listen!$C$2:$C$10</formula1>
    </dataValidation>
  </dataValidations>
  <printOptions>
    <extLst>
      <ext uri="smNativeData">
        <pm:pageFlags xmlns:pm="smNativeData" id="1713721036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13721036" l="56" r="56" t="56" b="56" borderId="0" fillId="0" vertical="0"/>
        <pm:footer xmlns:pm="smNativeData" id="1713721036" l="56" r="56" t="56" b="56" borderId="0" fillId="0" vertical="2"/>
        <pm:paperBin xmlns:pm="smNativeData" id="1713721036" Id="0" type="0" value="0"/>
        <pm:paperBin xmlns:pm="smNativeData" id="1713721036" Id="1" type="0" value="0"/>
      </ext>
    </extLst>
  </headerFooter>
  <extLst>
    <ext uri="smNativeData">
      <pm:sheetPrefs xmlns:pm="smNativeData" day="1713721036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V16"/>
  <sheetViews>
    <sheetView view="normal" workbookViewId="0">
      <selection activeCell="F16" sqref="F16"/>
    </sheetView>
  </sheetViews>
  <sheetFormatPr baseColWidth="9" defaultColWidth="10.000000" defaultRowHeight="15.40"/>
  <cols>
    <col min="2" max="2" width="4.642857" customWidth="1"/>
    <col min="4" max="4" width="7.750000" customWidth="1"/>
    <col min="5" max="5" width="13.598214" customWidth="1"/>
    <col min="7" max="7" width="25.660714" customWidth="1"/>
  </cols>
  <sheetData>
    <row r="1" spans="1:9" s="50" customFormat="1">
      <c r="A1" s="50" t="s">
        <v>21</v>
      </c>
      <c r="C1" s="50" t="s">
        <v>76</v>
      </c>
      <c r="E1" s="50" t="s">
        <v>77</v>
      </c>
      <c r="G1" s="50" t="s">
        <v>78</v>
      </c>
      <c r="I1" s="50" t="s">
        <v>79</v>
      </c>
    </row>
    <row r="2" spans="1:9">
      <c r="A2" t="s">
        <v>34</v>
      </c>
      <c r="B2" t="n">
        <v>1</v>
      </c>
      <c r="C2" t="s">
        <v>29</v>
      </c>
      <c r="E2" s="51" t="n">
        <v>2</v>
      </c>
      <c r="G2" s="5" t="s">
        <v>80</v>
      </c>
      <c r="I2" s="51" t="n">
        <v>2</v>
      </c>
    </row>
    <row r="3" spans="1:7">
      <c r="A3" t="s">
        <v>28</v>
      </c>
      <c r="B3" t="n">
        <v>2</v>
      </c>
      <c r="C3" t="s">
        <v>31</v>
      </c>
      <c r="E3" s="51" t="n">
        <v>4</v>
      </c>
      <c r="G3" s="56" t="s">
        <v>81</v>
      </c>
    </row>
    <row r="4" spans="2:7">
      <c r="B4" t="n">
        <v>3</v>
      </c>
      <c r="C4" t="s">
        <v>35</v>
      </c>
      <c r="E4" s="51" t="n">
        <v>6</v>
      </c>
      <c r="G4" s="56" t="s">
        <v>44</v>
      </c>
    </row>
    <row r="5" spans="2:7">
      <c r="B5" t="n">
        <v>4</v>
      </c>
      <c r="C5" t="s">
        <v>33</v>
      </c>
      <c r="E5" s="51" t="n">
        <v>8</v>
      </c>
      <c r="G5" s="56" t="s">
        <v>82</v>
      </c>
    </row>
    <row r="6" spans="2:7">
      <c r="B6" t="n">
        <v>5</v>
      </c>
      <c r="C6" t="s">
        <v>38</v>
      </c>
      <c r="E6" s="51" t="n">
        <v>10</v>
      </c>
      <c r="G6" s="56" t="s">
        <v>83</v>
      </c>
    </row>
    <row r="7" spans="2:22">
      <c r="B7" t="n">
        <v>6</v>
      </c>
      <c r="C7" t="s">
        <v>40</v>
      </c>
      <c r="E7" s="51" t="n">
        <v>13</v>
      </c>
      <c r="G7" s="56" t="s">
        <v>84</v>
      </c>
      <c r="V7">
        <f>_xlfn.SUMIFS($J$7:$J$34,$D$7:$D$34,$U7,$F$7:$F$34,"&gt;0",$G$7:$G$34,"")</f>
        <v>0</v>
      </c>
    </row>
    <row r="8" spans="2:7">
      <c r="B8" t="n">
        <v>7</v>
      </c>
      <c r="C8" t="s">
        <v>42</v>
      </c>
      <c r="E8" s="51" t="n">
        <v>16</v>
      </c>
      <c r="G8" s="56" t="s">
        <v>85</v>
      </c>
    </row>
    <row r="9" spans="2:7">
      <c r="B9" t="n">
        <v>8</v>
      </c>
      <c r="C9" t="s">
        <v>45</v>
      </c>
      <c r="E9" s="51" t="n">
        <v>20</v>
      </c>
      <c r="G9" s="56" t="s">
        <v>86</v>
      </c>
    </row>
    <row r="10" spans="2:7">
      <c r="B10" t="n">
        <v>9</v>
      </c>
      <c r="C10" t="s">
        <v>47</v>
      </c>
      <c r="E10" s="51" t="n">
        <v>25</v>
      </c>
      <c r="G10" s="56" t="s">
        <v>85</v>
      </c>
    </row>
    <row r="11" spans="5:7">
      <c r="E11" s="51" t="n">
        <v>30</v>
      </c>
      <c r="G11" s="56" t="s">
        <v>87</v>
      </c>
    </row>
    <row r="12" spans="5:7">
      <c r="E12" s="51" t="n">
        <v>40</v>
      </c>
      <c r="G12" s="56" t="s">
        <v>88</v>
      </c>
    </row>
    <row r="13" spans="5:7">
      <c r="E13" s="51" t="n">
        <v>50</v>
      </c>
      <c r="G13" s="56" t="s">
        <v>89</v>
      </c>
    </row>
    <row r="14" spans="5:5">
      <c r="E14" s="51" t="n">
        <v>60</v>
      </c>
    </row>
    <row r="15" spans="5:5">
      <c r="E15" s="51" t="n">
        <v>75</v>
      </c>
    </row>
    <row r="16" spans="5:5">
      <c r="E16" s="51" t="n">
        <v>100</v>
      </c>
    </row>
  </sheetData>
  <printOptions>
    <extLst>
      <ext uri="smNativeData">
        <pm:pageFlags xmlns:pm="smNativeData" id="1713721036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13721036" l="56" r="56" t="56" b="56" borderId="0" fillId="0" vertical="0"/>
        <pm:footer xmlns:pm="smNativeData" id="1713721036" l="56" r="56" t="56" b="56" borderId="0" fillId="0" vertical="2"/>
        <pm:paperBin xmlns:pm="smNativeData" id="1713721036" Id="0" type="0" value="0"/>
        <pm:paperBin xmlns:pm="smNativeData" id="1713721036" Id="1" type="0" value="0"/>
      </ext>
    </extLst>
  </headerFooter>
  <extLst>
    <ext uri="smNativeData">
      <pm:sheetPrefs xmlns:pm="smNativeData" day="1713721036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margi</cp:lastModifiedBy>
  <cp:revision>0</cp:revision>
  <cp:lastPrinted>2024-04-19T19:07:05Z</cp:lastPrinted>
  <dcterms:created xsi:type="dcterms:W3CDTF">2017-02-16T15:53:06Z</dcterms:created>
  <dcterms:modified xsi:type="dcterms:W3CDTF">2024-04-21T17:37:16Z</dcterms:modified>
</cp:coreProperties>
</file>