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lmu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67942732" val="1054" rev="124" rev64="64" revOS="4" revMin="124" revMax="0"/>
      <pm:docPrefs xmlns:pm="smNativeData" id="1667942732" fixedDigits="0" showNotice="1" showProtection="1" showFrameBounds="1" autoChart="1" recalcOnPrint="1" recalcOnCopy="1" tab="567" useDefinedPrintRange="1" printArea="currentSheet"/>
      <pm:compatibility xmlns:pm="smNativeData" id="1667942732"/>
      <pm:defCurrency xmlns:pm="smNativeData" id="1667942732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B8" authorId="0">
      <text>
        <r>
          <rPr>
            <b/>
            <extLst>
              <ext uri="smNativeData">
                <pm:charSpec xmlns:pm="smNativeData" id="1667942732">
                  <pm:latin weight="bold"/>
                  <pm:cs weight="bold"/>
                  <pm:ea weight="bold"/>
                </pm:charSpec>
              </ext>
            </extLst>
          </rPr>
          <t>WärmeMengenZähler
7 (Thermisch-Solare Hzg. Unterstützung)</t>
        </r>
      </text>
    </comment>
    <comment ref="D8" authorId="0">
      <text>
        <r>
          <rPr>
            <b/>
            <extLst>
              <ext uri="smNativeData">
                <pm:charSpec xmlns:pm="smNativeData" id="1667942732">
                  <pm:latin weight="bold"/>
                  <pm:cs weight="bold"/>
                  <pm:ea weight="bold"/>
                </pm:charSpec>
              </ext>
            </extLst>
          </rPr>
          <t>Ausgang 7</t>
        </r>
        <r>
          <t xml:space="preserve">
</t>
        </r>
        <r>
          <rPr>
            <b/>
            <extLst>
              <ext uri="smNativeData">
                <pm:charSpec xmlns:pm="smNativeData" id="1667942732">
                  <pm:latin weight="bold"/>
                  <pm:cs weight="bold"/>
                  <pm:ea weight="bold"/>
                </pm:charSpec>
              </ext>
            </extLst>
          </rPr>
          <t xml:space="preserve">STS 2
(SolarTechnische
Steuerung)
</t>
        </r>
      </text>
    </comment>
    <comment ref="A37" authorId="0">
      <text>
        <r>
          <rPr>
            <b/>
            <extLst>
              <ext uri="smNativeData">
                <pm:charSpec xmlns:pm="smNativeData" id="1667942732" kern="0">
                  <pm:latin weight="bold"/>
                  <pm:cs weight="bold"/>
                  <pm:ea weight="bold"/>
                </pm:charSpec>
              </ext>
            </extLst>
          </rPr>
          <t xml:space="preserve">NUR </t>
        </r>
        <r>
          <rPr>
            <extLst>
              <ext uri="smNativeData">
                <pm:charSpec xmlns:pm="smNativeData" id="1667942732" kern="0">
                  <pm:latin/>
                  <pm:cs/>
                  <pm:ea/>
                </pm:charSpec>
              </ext>
            </extLst>
          </rPr>
          <t>auf diesen Teil der Solaren-Hzg.bezogen</t>
        </r>
      </text>
    </comment>
    <comment ref="A34" authorId="0">
      <text>
        <r>
          <rPr>
            <extLst>
              <ext uri="smNativeData">
                <pm:charSpec xmlns:pm="smNativeData" id="1667942732" kern="0">
                  <pm:latin/>
                  <pm:cs/>
                  <pm:ea/>
                </pm:charSpec>
              </ext>
            </extLst>
          </rPr>
          <t xml:space="preserve"> Für die Elektronik </t>
        </r>
        <r>
          <rPr>
            <extLst>
              <ext uri="smNativeData">
                <pm:charSpec xmlns:pm="smNativeData" id="1667942732" kern="0">
                  <pm:latin/>
                  <pm:cs face="Arial"/>
                  <pm:ea face="Arial"/>
                </pm:charSpec>
              </ext>
            </extLst>
          </rPr>
          <t xml:space="preserve">
 ≈ (ca.) da statisch
 gemessener Wert
 *</t>
        </r>
        <r>
          <rPr>
            <extLst>
              <ext uri="smNativeData">
                <pm:charSpec xmlns:pm="smNativeData" id="1667942732" kern="0">
                  <pm:latin/>
                  <pm:cs/>
                  <pm:ea/>
                </pm:charSpec>
              </ext>
            </extLst>
          </rPr>
          <t xml:space="preserve"> 24 Std./Tag * Tage
 (hochgerechnet)
</t>
        </r>
      </text>
    </comment>
    <comment ref="C37" authorId="0">
      <text>
        <r>
          <rPr>
            <b/>
            <extLst>
              <ext uri="smNativeData">
                <pm:charSpec xmlns:pm="smNativeData" id="1667942732">
                  <pm:latin weight="bold"/>
                  <pm:cs weight="bold"/>
                  <pm:ea weight="bold"/>
                </pm:charSpec>
              </ext>
            </extLst>
          </rPr>
          <t>Ausgehend davon das 1KW Wärmeenergie u.</t>
        </r>
        <r>
          <rPr>
            <b/>
            <extLst>
              <ext uri="smNativeData">
                <pm:charSpec xmlns:pm="smNativeData" id="1667942732">
                  <pm:latin weight="bold"/>
                  <pm:cs weight="bold"/>
                  <pm:ea weight="bold"/>
                </pm:charSpec>
              </ext>
            </extLst>
          </rPr>
          <t xml:space="preserve">
1KW Elektrische</t>
        </r>
        <r>
          <rPr>
            <b/>
            <extLst>
              <ext uri="smNativeData">
                <pm:charSpec xmlns:pm="smNativeData" id="1667942732">
                  <pm:latin weight="bold"/>
                  <pm:cs weight="bold"/>
                  <pm:ea weight="bold"/>
                </pm:charSpec>
              </ext>
            </extLst>
          </rPr>
          <t xml:space="preserve">
Energie</t>
        </r>
        <r>
          <rPr>
            <b/>
            <extLst>
              <ext uri="smNativeData">
                <pm:charSpec xmlns:pm="smNativeData" id="1667942732">
                  <pm:latin weight="bold"/>
                  <pm:cs weight="bold"/>
                  <pm:ea weight="bold"/>
                </pm:charSpec>
              </ext>
            </extLst>
          </rPr>
          <t xml:space="preserve">
= gestellt ist </t>
        </r>
        <r>
          <rPr>
            <rFont val="Wingdings"/>
            <charset val="2"/>
            <family val="0"/>
            <b/>
            <extLst>
              <ext uri="smNativeData">
                <pm:charSpec xmlns:pm="smNativeData" id="1667942732">
                  <pm:latin face="Wingdings" weight="bold"/>
                  <pm:cs face="Wingdings" weight="bold"/>
                  <pm:ea face="Wingdings" weight="bold"/>
                </pm:charSpec>
              </ext>
            </extLst>
          </rPr>
          <t></t>
        </r>
        <r>
          <rPr>
            <b/>
            <extLst>
              <ext uri="smNativeData">
                <pm:charSpec xmlns:pm="smNativeData" id="1667942732">
                  <pm:latin weight="bold"/>
                  <pm:cs weight="bold"/>
                  <pm:ea weight="bold"/>
                </pm:charSpec>
              </ext>
            </extLst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<sst xmlns="http://schemas.openxmlformats.org/spreadsheetml/2006/main" count="35" uniqueCount="28">
  <si>
    <t>kWh</t>
  </si>
  <si>
    <t>Zeitraum</t>
  </si>
  <si>
    <t>Zuwachs</t>
  </si>
  <si>
    <t>Stunden</t>
  </si>
  <si>
    <t>Minuten</t>
  </si>
  <si>
    <t>Durchschnitt</t>
  </si>
  <si>
    <t>04:00</t>
  </si>
  <si>
    <t>06:15</t>
  </si>
  <si>
    <t>Datum</t>
  </si>
  <si>
    <t>Zählerstand</t>
  </si>
  <si>
    <t xml:space="preserve">KWh </t>
  </si>
  <si>
    <t>Std.</t>
  </si>
  <si>
    <t>Ø KW / h</t>
  </si>
  <si>
    <t>Hilfs-Spalte</t>
  </si>
  <si>
    <t>Hilfs Spalte</t>
  </si>
  <si>
    <t>WMZ</t>
  </si>
  <si>
    <t>Heute</t>
  </si>
  <si>
    <t>Tag</t>
  </si>
  <si>
    <t>E als Dez.Zahl</t>
  </si>
  <si>
    <t>J/N  Tag</t>
  </si>
  <si>
    <t>KWh Monat</t>
  </si>
  <si>
    <t>Std. Monat</t>
  </si>
  <si>
    <t>Ø Std./Tag</t>
  </si>
  <si>
    <t xml:space="preserve">elektr."Grund-Aufwendung" STS2 Monat ≈ </t>
  </si>
  <si>
    <t>KWh</t>
  </si>
  <si>
    <t xml:space="preserve">≈ elektr."Aufwendung" Ausgang (7) </t>
  </si>
  <si>
    <t xml:space="preserve">≈ ges. elektr."Aufwendung"  Monat  </t>
  </si>
  <si>
    <t>Bilanz Monat f. ThermoVoltaik-Hzg. 2</t>
  </si>
</sst>
</file>

<file path=xl/styles.xml><?xml version="1.0" encoding="utf-8"?>
<styleSheet xmlns="http://schemas.openxmlformats.org/spreadsheetml/2006/main">
  <numFmts count="2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;[Red]\-#,##0.00\ &quot;€&quot;"/>
    <numFmt numFmtId="2" formatCode="0.00"/>
    <numFmt numFmtId="165" formatCode="h:mm;@"/>
    <numFmt numFmtId="49" formatCode="@"/>
    <numFmt numFmtId="166" formatCode="[h]:mm;@"/>
    <numFmt numFmtId="167" formatCode="#,##0.0000"/>
    <numFmt numFmtId="168" formatCode="#,##0.000;-#,##0.000;"/>
    <numFmt numFmtId="169" formatCode="[h]:mm"/>
    <numFmt numFmtId="170" formatCode="0.000;-0.000;"/>
    <numFmt numFmtId="171" formatCode="#,##0.000"/>
    <numFmt numFmtId="172" formatCode="#,##0.00;-#,##0.00;"/>
    <numFmt numFmtId="173" formatCode="0.000000000000000"/>
    <numFmt numFmtId="174" formatCode="#,##0.0"/>
    <numFmt numFmtId="175" formatCode="0.0;0.0;"/>
    <numFmt numFmtId="176" formatCode="0.00\ [$€-1];\-0.00\ [$€-1];"/>
    <numFmt numFmtId="177" formatCode="DDDD D/M/YY"/>
    <numFmt numFmtId="178" formatCode="0;-0;"/>
    <numFmt numFmtId="179" formatCode="MM&quot;  /  &quot;YYYY"/>
    <numFmt numFmtId="180" formatCode="#,##0.000;[Red]-#,##0.000"/>
  </numFmts>
  <fonts count="6">
    <font>
      <name val="Arial"/>
      <family val="2"/>
      <color rgb="FF000000"/>
      <sz val="10"/>
      <extLst>
        <ext uri="smNativeData">
          <pm:charSpec xmlns:pm="smNativeData" id="166794273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67942732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7942732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7942732" ulstyle="none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7942732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7F00"/>
      <sz val="10"/>
      <extLst>
        <ext uri="smNativeData">
          <pm:charSpec xmlns:pm="smNativeData" id="1667942732" fgClr="007F00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21">
    <fill>
      <patternFill patternType="none"/>
    </fill>
    <fill>
      <patternFill patternType="gray125"/>
    </fill>
    <fill>
      <patternFill patternType="solid">
        <fgColor rgb="FF9ECBEF"/>
        <bgColor rgb="FFFFFFFF"/>
        <extLst>
          <ext uri="smNativeData">
            <pm:shade xmlns:pm="smNativeData" id="1667942732" type="1" fgLvl="100" fgClr="009ECBEF" bgLvl="100" bgClr="00FFFFFF"/>
          </ext>
        </extLst>
      </patternFill>
    </fill>
    <fill>
      <patternFill patternType="solid">
        <fgColor rgb="FF9ECBEF"/>
        <bgColor rgb="FFFFFFFF"/>
        <extLst>
          <ext uri="smNativeData">
            <pm:shade xmlns:pm="smNativeData" id="1667942732" type="1" fgLvl="100" fgClr="009ECBEF" bgLvl="100" bgClr="00FFFFFF"/>
          </ext>
        </extLst>
      </patternFill>
    </fill>
    <fill>
      <patternFill patternType="solid">
        <fgColor rgb="FF9ECBEF"/>
        <bgColor rgb="FFFFFFFF"/>
        <extLst>
          <ext uri="smNativeData">
            <pm:shade xmlns:pm="smNativeData" id="1667942732" type="1" fgLvl="100" fgClr="009ECBEF" bgLvl="100" bgClr="00FFFFFF"/>
          </ext>
        </extLst>
      </patternFill>
    </fill>
    <fill>
      <patternFill patternType="solid">
        <fgColor rgb="FF9ECBEF"/>
        <bgColor rgb="FFFFFFFF"/>
        <extLst>
          <ext uri="smNativeData">
            <pm:shade xmlns:pm="smNativeData" id="1667942732" type="1" fgLvl="100" fgClr="009ECBEF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  <bgColor rgb="FFFFFFFF"/>
        <extLst>
          <ext uri="smNativeData">
            <pm:shade xmlns:pm="smNativeData" id="1667942732" type="1" fgLvl="100" fgClr="00CCCCCC" bgLvl="100" bgClr="00FFFFFF"/>
          </ext>
        </extLst>
      </patternFill>
    </fill>
    <fill>
      <patternFill patternType="none"/>
    </fill>
    <fill>
      <patternFill patternType="solid">
        <fgColor rgb="FFCCCCCC"/>
        <bgColor rgb="FFFFFFFF"/>
        <extLst>
          <ext uri="smNativeData">
            <pm:shade xmlns:pm="smNativeData" id="1667942732" type="1" fgLvl="100" fgClr="00CCCCCC" bgLvl="100" bgClr="00FFFFFF"/>
          </ext>
        </extLst>
      </patternFill>
    </fill>
    <fill>
      <patternFill patternType="solid">
        <fgColor rgb="FFFFFF40"/>
        <bgColor rgb="FFFFFFFF"/>
        <extLst>
          <ext uri="smNativeData">
            <pm:shade xmlns:pm="smNativeData" id="1667942732" type="1" fgLvl="75" fgClr="00FFFF00" bgLvl="100" bgClr="00FFFFFF"/>
          </ext>
        </extLst>
      </patternFill>
    </fill>
    <fill>
      <patternFill patternType="solid">
        <fgColor rgb="FFFFFF40"/>
        <bgColor rgb="FFFFFFFF"/>
        <extLst>
          <ext uri="smNativeData">
            <pm:shade xmlns:pm="smNativeData" id="1667942732" type="1" fgLvl="75" fgClr="00FFFF00" bgLvl="100" bgClr="00FFFFFF"/>
          </ext>
        </extLst>
      </patternFill>
    </fill>
    <fill>
      <patternFill patternType="solid">
        <fgColor rgb="FFB6D8F3"/>
        <bgColor rgb="FFFFFFFF"/>
        <extLst>
          <ext uri="smNativeData">
            <pm:shade xmlns:pm="smNativeData" id="1667942732" type="1" fgLvl="75" fgClr="009ECBEF" bgLvl="100" bgClr="00FFFFFF"/>
          </ext>
        </extLst>
      </patternFill>
    </fill>
    <fill>
      <patternFill patternType="solid">
        <fgColor rgb="FFB6D8F3"/>
        <bgColor rgb="FFFFFFFF"/>
        <extLst>
          <ext uri="smNativeData">
            <pm:shade xmlns:pm="smNativeData" id="1667942732" type="1" fgLvl="75" fgClr="009ECBE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7942732" type="1" fgLvl="100" fgClr="00FFFFFF" bgLvl="100" bgClr="00000000"/>
          </ext>
        </extLst>
      </patternFill>
    </fill>
    <fill>
      <patternFill patternType="solid">
        <fgColor rgb="FFB6D8F3"/>
        <bgColor rgb="FFFFFFFF"/>
        <extLst>
          <ext uri="smNativeData">
            <pm:shade xmlns:pm="smNativeData" id="1667942732" type="1" fgLvl="75" fgClr="009ECBEF" bgLvl="100" bgClr="00FFFFFF"/>
          </ext>
        </extLst>
      </patternFill>
    </fill>
    <fill>
      <patternFill patternType="solid">
        <fgColor rgb="FFB6D8F3"/>
        <bgColor rgb="FFFFFFFF"/>
        <extLst>
          <ext uri="smNativeData">
            <pm:shade xmlns:pm="smNativeData" id="1667942732" type="1" fgLvl="75" fgClr="009ECBEF" bgLvl="100" bgClr="00FFFFFF"/>
          </ext>
        </extLst>
      </patternFill>
    </fill>
  </fills>
  <borders count="2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7942732"/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7942732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7942732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67942732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7942732"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double">
        <color rgb="FF000000"/>
      </left>
      <right style="doubl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67942732">
            <pm:line position="top" type="2" style="0" width="19" dist="20" width2="20" rgb="000000"/>
            <pm:line position="left" type="2" style="0" width="20" dist="20" width2="19" rgb="000000"/>
            <pm:line position="right" type="2" style="0" width="20" dist="20" width2="19" rgb="000000"/>
          </pm:border>
        </ext>
      </extLst>
    </border>
    <border>
      <left style="double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67942732">
            <pm:line position="top" type="2" style="0" width="19" dist="20" width2="20" rgb="000000"/>
            <pm:line position="left" type="2" style="0" width="20" dist="20" width2="19" rgb="000000"/>
          </pm:border>
        </ext>
      </extLst>
    </border>
    <border>
      <left style="double">
        <color rgb="FF000000"/>
      </left>
      <right style="doubl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7942732">
            <pm:line position="bottom" type="1" style="0" width="40" dist="20" width2="20" rgb="000000"/>
            <pm:line position="left" type="2" style="0" width="20" dist="20" width2="20" rgb="000000"/>
            <pm:line position="right" type="2" style="0" width="20" dist="20" width2="20" rgb="000000"/>
          </pm:border>
        </ext>
      </extLst>
    </border>
    <border>
      <left style="none">
        <color rgb="FF000000"/>
      </left>
      <right style="doubl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7942732">
            <pm:line position="bottom" type="1" style="0" width="40" dist="20" width2="20" rgb="000000"/>
            <pm:line position="right" type="2" style="0" width="20" dist="20" width2="20" rgb="000000"/>
          </pm:border>
        </ext>
      </extLst>
    </border>
    <border>
      <left style="doubl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7942732">
            <pm:line position="bottom" type="1" style="0" width="40" dist="20" width2="20" rgb="000000"/>
            <pm:line position="left" type="2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7942732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794273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794273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double">
        <color rgb="FF000000"/>
      </left>
      <right style="doubl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667942732">
            <pm:line position="top" type="2" style="0" width="19" dist="20" width2="20" rgb="000000"/>
            <pm:line position="left" type="2" style="0" width="20" dist="20" width2="19" rgb="000000"/>
            <pm:line position="right" type="2" style="0" width="20" dist="20" width2="19" rgb="000000"/>
          </pm:border>
        </ext>
      </extLst>
    </border>
    <border>
      <left style="double">
        <color rgb="FF000000"/>
      </left>
      <right style="doubl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67942732">
            <pm:line position="bottom" type="1" style="0" width="40" dist="20" width2="20" rgb="000000"/>
            <pm:line position="left" type="2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7942732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794273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7942732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794273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794273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2">
    <xf numFmtId="0" fontId="0" fillId="0" borderId="0" applyNumberFormat="1" applyFont="1" applyFill="1" applyBorder="1" applyAlignment="1" applyProtection="1"/>
    <xf numFmtId="164" fontId="0" fillId="0" borderId="0" applyNumberFormat="1" applyFont="0" applyFill="0" applyBorder="0" applyAlignment="0" applyProtection="0"/>
  </cellStyleXfs>
  <cellXfs count="43">
    <xf numFmtId="0" fontId="0" fillId="0" borderId="0" xfId="0"/>
    <xf numFmtId="164" fontId="0" fillId="0" borderId="0" xfId="1"/>
    <xf numFmtId="2" fontId="0" fillId="0" borderId="0" xfId="0" applyNumberFormat="1"/>
    <xf numFmtId="49" fontId="0" fillId="0" borderId="0" xfId="0" applyNumberFormat="1"/>
    <xf numFmtId="166" fontId="0" fillId="0" borderId="0" xfId="0" applyNumberFormat="1"/>
    <xf numFmtId="0" fontId="1" fillId="0" borderId="0" xfId="0" applyFont="1"/>
    <xf numFmtId="167" fontId="1" fillId="0" borderId="0" xfId="0" applyNumberFormat="1" applyFont="1"/>
    <xf numFmtId="168" fontId="1" fillId="0" borderId="0" xfId="0" applyNumberFormat="1" applyFont="1"/>
    <xf numFmtId="169" fontId="1" fillId="0" borderId="0" xfId="0" applyNumberFormat="1" applyFont="1"/>
    <xf numFmtId="165" fontId="1" fillId="0" borderId="0" xfId="0" applyNumberFormat="1" applyFont="1"/>
    <xf numFmtId="170" fontId="1" fillId="0" borderId="0" xfId="0" applyNumberFormat="1" applyFont="1"/>
    <xf numFmtId="0" fontId="1" fillId="2" borderId="1" xfId="0" applyFont="1" applyFill="1" applyBorder="1" applyAlignment="1">
      <alignment horizontal="center"/>
    </xf>
    <xf numFmtId="171" fontId="1" fillId="3" borderId="2" xfId="0" applyNumberFormat="1" applyFont="1" applyFill="1" applyBorder="1"/>
    <xf numFmtId="169" fontId="1" fillId="3" borderId="2" xfId="0" applyNumberFormat="1" applyFont="1" applyFill="1" applyBorder="1"/>
    <xf numFmtId="172" fontId="1" fillId="4" borderId="3" xfId="0" applyNumberFormat="1" applyFont="1" applyFill="1" applyBorder="1" applyAlignment="1">
      <alignment horizontal="center"/>
    </xf>
    <xf numFmtId="165" fontId="1" fillId="3" borderId="2" xfId="0" applyNumberFormat="1" applyFont="1" applyFill="1" applyBorder="1"/>
    <xf numFmtId="170" fontId="1" fillId="5" borderId="4" xfId="0" applyNumberFormat="1" applyFont="1" applyFill="1" applyBorder="1" applyAlignment="1">
      <alignment horizontal="center"/>
    </xf>
    <xf numFmtId="174" fontId="2" fillId="0" borderId="5" xfId="0" applyNumberFormat="1" applyFont="1" applyFill="1" applyBorder="1" applyAlignment="1">
      <alignment horizontal="center"/>
    </xf>
    <xf numFmtId="175" fontId="2" fillId="0" borderId="5" xfId="0" applyNumberFormat="1" applyFont="1" applyFill="1" applyBorder="1" applyAlignment="1">
      <alignment horizontal="center"/>
    </xf>
    <xf numFmtId="176" fontId="2" fillId="0" borderId="5" xfId="0" applyNumberFormat="1" applyFont="1" applyFill="1" applyBorder="1" applyAlignment="1">
      <alignment horizontal="center"/>
    </xf>
    <xf numFmtId="174" fontId="2" fillId="0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177" fontId="1" fillId="0" borderId="0" xfId="0" applyNumberFormat="1" applyFont="1" applyAlignment="1">
      <alignment horizontal="right"/>
    </xf>
    <xf numFmtId="178" fontId="1" fillId="11" borderId="10" xfId="0" applyNumberFormat="1" applyFont="1" applyFill="1" applyAlignment="1">
      <alignment horizontal="center"/>
    </xf>
    <xf numFmtId="0" fontId="1" fillId="13" borderId="12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4" fontId="2" fillId="14" borderId="13" xfId="0" applyNumberFormat="1" applyFont="1" applyFill="1" applyBorder="1" applyAlignment="1">
      <alignment horizontal="center"/>
    </xf>
    <xf numFmtId="179" fontId="2" fillId="15" borderId="14" xfId="0" applyNumberFormat="1" applyFont="1" applyFill="1" applyBorder="1" applyAlignment="1">
      <alignment horizontal="center"/>
    </xf>
    <xf numFmtId="173" fontId="1" fillId="16" borderId="15" xfId="0" applyNumberFormat="1" applyFont="1" applyFill="1" applyBorder="1"/>
    <xf numFmtId="0" fontId="0" fillId="17" borderId="16" xfId="0" applyFill="1"/>
    <xf numFmtId="0" fontId="1" fillId="20" borderId="19" xfId="0" applyFont="1" applyFill="1" applyBorder="1"/>
    <xf numFmtId="0" fontId="1" fillId="0" borderId="0" xfId="0" applyFont="1"/>
    <xf numFmtId="171" fontId="1" fillId="0" borderId="0" xfId="0" applyNumberFormat="1" applyFont="1"/>
    <xf numFmtId="176" fontId="1" fillId="0" borderId="0" xfId="0" applyNumberFormat="1" applyFont="1"/>
    <xf numFmtId="168" fontId="1" fillId="0" borderId="0" xfId="0" applyNumberFormat="1" applyFont="1"/>
    <xf numFmtId="180" fontId="5" fillId="0" borderId="0" xfId="0" applyNumberFormat="1" applyFont="1"/>
    <xf numFmtId="17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2">
    <cellStyle name="Normal" xfId="0" builtinId="0" customBuiltin="1" idx="0" base="0"/>
    <cellStyle name="Currency" xfId="1" builtinId="4" customBuiltin="1" idx="1" base="0"/>
  </cellStyles>
  <dxfs count="1"/>
  <tableStyles count="0"/>
  <extLst>
    <ext uri="smNativeData">
      <pm:charStyles xmlns:pm="smNativeData" id="1667942732" count="1">
        <pm:charStyle name="Normal" fontId="0"/>
      </pm:charStyles>
      <pm:colors xmlns:pm="smNativeData" id="1667942732" count="3">
        <pm:color name="Blau 2" rgb="9ECBEF"/>
        <pm:color name="Farbe 25" rgb="FFFF40"/>
        <pm:color name="Farbe 26" rgb="B6D8F3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view="normal" topLeftCell="A4" workbookViewId="0">
      <selection activeCell="H40" sqref="H40"/>
    </sheetView>
  </sheetViews>
  <sheetFormatPr baseColWidth="9" defaultColWidth="10.000000" defaultRowHeight="13.45"/>
  <cols>
    <col min="1" max="1" width="22.972973" customWidth="1"/>
    <col min="2" max="2" width="13.918919" customWidth="1"/>
    <col min="3" max="3" width="10.945946" customWidth="1"/>
    <col min="4" max="4" width="12.162162" customWidth="1"/>
    <col min="5" max="5" width="8.783784" customWidth="1"/>
    <col min="8" max="8" width="17.31531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2">
      <c r="A2" s="2" t="n">
        <v>5</v>
      </c>
      <c r="B2" s="3" t="s">
        <v>6</v>
      </c>
    </row>
    <row r="3" spans="2:6">
      <c r="B3" s="3" t="s">
        <v>7</v>
      </c>
      <c r="C3" s="4">
        <v>0.0937500000000000178</v>
        <f>_PMFN.TIMEDIFF(B2,B3)</f>
      </c>
      <c r="D3">
        <f>HOUR(C3)</f>
        <v>2</v>
      </c>
      <c r="E3">
        <f>(MINUTE(C3)/60)</f>
        <v>0.25</v>
      </c>
      <c r="F3">
        <f>A2/D3+E3</f>
        <v>2.75</v>
      </c>
    </row>
    <row r="7" spans="1:9">
      <c r="A7" s="29" t="s">
        <v>8</v>
      </c>
      <c r="B7" s="17" t="s">
        <v>9</v>
      </c>
      <c r="C7" s="18" t="s">
        <v>10</v>
      </c>
      <c r="D7" s="19" t="s">
        <v>9</v>
      </c>
      <c r="E7" s="20" t="s">
        <v>11</v>
      </c>
      <c r="F7" s="21" t="s">
        <v>12</v>
      </c>
      <c r="H7" s="32" t="s">
        <v>13</v>
      </c>
      <c r="I7" t="s">
        <v>14</v>
      </c>
    </row>
    <row r="8" spans="1:9">
      <c r="A8" s="30">
        <f>A10</f>
        <v>44846</v>
      </c>
      <c r="B8" s="22" t="s">
        <v>15</v>
      </c>
      <c r="C8" s="23" t="s">
        <v>16</v>
      </c>
      <c r="D8" s="22" t="s">
        <v>11</v>
      </c>
      <c r="E8" s="28" t="s">
        <v>16</v>
      </c>
      <c r="F8" s="24" t="s">
        <v>17</v>
      </c>
      <c r="H8" s="32" t="s">
        <v>18</v>
      </c>
      <c r="I8" t="s">
        <v>19</v>
      </c>
    </row>
    <row r="9" spans="2:4">
      <c r="B9" s="6" t="n">
        <v>24289.126400000001</v>
      </c>
      <c r="D9" s="8" t="n">
        <v>142.659722222222229</v>
      </c>
    </row>
    <row r="10" spans="1:9">
      <c r="A10" s="25" t="n">
        <v>44846</v>
      </c>
      <c r="B10" s="6" t="n">
        <v>24304.4709000000003</v>
      </c>
      <c r="C10" s="7">
        <f>IF(B10&gt;0,B10-B9,0)</f>
        <v>15.3444999999992433</v>
      </c>
      <c r="D10" s="8" t="n">
        <v>142.866666666666674</v>
      </c>
      <c r="E10" s="9">
        <f>IF(D10&gt;0,D10-D9,)</f>
        <v>0.20694444444498572</v>
      </c>
      <c r="F10" s="10">
        <f>IF(C10&gt;0,C10/H10,0)</f>
        <v>3.08949664428705262</v>
      </c>
      <c r="H10" s="31">
        <f>E10*24</f>
        <v>4.96666666667966439</v>
      </c>
      <c r="I10" s="26">
        <f>IF(C10&gt;0,1,0)</f>
        <v>1</v>
      </c>
    </row>
    <row r="11" spans="1:9">
      <c r="A11" s="25">
        <f>A10+1</f>
        <v>44847</v>
      </c>
      <c r="B11" s="6" t="n">
        <v>24308.9294000000009</v>
      </c>
      <c r="C11" s="7">
        <f>IF(B11&gt;0,B11-B10,0)</f>
        <v>4.45850000000064028</v>
      </c>
      <c r="D11" s="8" t="n">
        <v>142.963888888888903</v>
      </c>
      <c r="E11" s="9">
        <f>IF(D11&gt;0,D11-D10,0)</f>
        <v>0.0972222222220011645</v>
      </c>
      <c r="F11" s="10">
        <f>IF(C11&gt;0,C11/H11,0)</f>
        <v>1.91078571429033985</v>
      </c>
      <c r="H11" s="31">
        <f>E11*24</f>
        <v>2.33333333332802395</v>
      </c>
      <c r="I11" s="26">
        <f>IF(C11&gt;0,1,0)</f>
        <v>1</v>
      </c>
    </row>
    <row r="12" spans="1:9">
      <c r="A12" s="25">
        <f>A11+1</f>
        <v>44848</v>
      </c>
      <c r="B12" s="6" t="n">
        <v>24314.5698999999986</v>
      </c>
      <c r="C12" s="7">
        <f>IF(B12&gt;0,B12-B11,0)</f>
        <v>5.6404999999977008</v>
      </c>
      <c r="D12" s="8" t="n">
        <v>143.084722222222211</v>
      </c>
      <c r="E12" s="9">
        <f>IF(D12&gt;0,D12-D11,0)</f>
        <v>0.120833333333024484</v>
      </c>
      <c r="F12" s="10">
        <f>IF(C12&gt;0,C12/H12,0)</f>
        <v>1.94500000000416975</v>
      </c>
      <c r="H12" s="31">
        <f>E12*24</f>
        <v>2.89999999999260005</v>
      </c>
      <c r="I12" s="26">
        <f>IF(C12&gt;0,1,0)</f>
        <v>1</v>
      </c>
    </row>
    <row r="13" spans="1:9">
      <c r="A13" s="25">
        <f>A12+1</f>
        <v>44849</v>
      </c>
      <c r="B13" s="6" t="n">
        <v>24315.393</v>
      </c>
      <c r="C13" s="7">
        <f>IF(B13&gt;0,B13-B12,0)</f>
        <v>0.823100000001431908</v>
      </c>
      <c r="D13" s="8" t="n">
        <v>143.10486111111112</v>
      </c>
      <c r="E13" s="9">
        <f>IF(D13&gt;0,D13-D12,0)</f>
        <v>0.0201388888889937334</v>
      </c>
      <c r="F13" s="10">
        <f>IF(C13&gt;0,C13/H13,0)</f>
        <v>1.70296551723545386</v>
      </c>
      <c r="H13" s="31">
        <f>E13*24</f>
        <v>0.483333333335855997</v>
      </c>
      <c r="I13" s="26">
        <f>IF(C13&gt;0,1,0)</f>
        <v>1</v>
      </c>
    </row>
    <row r="14" spans="1:9">
      <c r="A14" s="25">
        <f>A13+1</f>
        <v>44850</v>
      </c>
      <c r="B14" s="6" t="n">
        <v>24332.0711999999985</v>
      </c>
      <c r="C14" s="7">
        <f>IF(B14&gt;0,B14-B13,0)</f>
        <v>16.6781999999984691</v>
      </c>
      <c r="D14" s="8" t="n">
        <v>143.304861111111109</v>
      </c>
      <c r="E14" s="9">
        <f>IF(D14&gt;0,D14-D13,0)</f>
        <v>0.199999999999988631</v>
      </c>
      <c r="F14" s="10">
        <f>IF(C14&gt;0,C14/H14,0)</f>
        <v>3.47462499999987617</v>
      </c>
      <c r="H14" s="31">
        <f>E14*24</f>
        <v>4.79999999999973603</v>
      </c>
      <c r="I14" s="26">
        <f>IF(C14&gt;0,1,0)</f>
        <v>1</v>
      </c>
    </row>
    <row r="15" spans="1:9">
      <c r="A15" s="25">
        <f>A14+1</f>
        <v>44851</v>
      </c>
      <c r="B15" s="6" t="n">
        <v>24354.4195</v>
      </c>
      <c r="C15" s="7">
        <f>IF(B15&gt;0,B15-B14,0)</f>
        <v>22.3483000000014727</v>
      </c>
      <c r="D15" s="8" t="n">
        <v>143.486111111111114</v>
      </c>
      <c r="E15" s="9">
        <f>IF(D15&gt;0,D15-D14,0)</f>
        <v>0.181250000000005684</v>
      </c>
      <c r="F15" s="10">
        <f>IF(C15&gt;0,C15/H15,0)</f>
        <v>5.13754022988523751</v>
      </c>
      <c r="H15" s="31">
        <f>E15*24</f>
        <v>4.35000000000014353</v>
      </c>
      <c r="I15" s="26">
        <f>IF(C15&gt;0,1,0)</f>
        <v>1</v>
      </c>
    </row>
    <row r="16" spans="1:9">
      <c r="A16" s="25">
        <f>A15+1</f>
        <v>44852</v>
      </c>
      <c r="B16" s="6" t="n">
        <v>24366.380799999999</v>
      </c>
      <c r="C16" s="7">
        <f>IF(B16&gt;0,B16-B15,0)</f>
        <v>11.9612999999990279</v>
      </c>
      <c r="D16" s="8" t="n">
        <v>143.638888888888886</v>
      </c>
      <c r="E16" s="9">
        <f>IF(D16&gt;0,D16-D15,0)</f>
        <v>0.152777777777998836</v>
      </c>
      <c r="F16" s="10">
        <f>IF(C16&gt;0,C16/H16,0)</f>
        <v>3.262172727267727</v>
      </c>
      <c r="H16" s="31">
        <f>E16*24</f>
        <v>3.66666666667197605</v>
      </c>
      <c r="I16" s="26">
        <f>IF(C16&gt;0,1,0)</f>
        <v>1</v>
      </c>
    </row>
    <row r="17" spans="1:9">
      <c r="A17" s="25">
        <f>A16+1</f>
        <v>44853</v>
      </c>
      <c r="B17" s="6" t="n">
        <v>24389.8384000000005</v>
      </c>
      <c r="C17" s="7">
        <f>IF(B17&gt;0,B17-B16,0)</f>
        <v>23.4576000000015483</v>
      </c>
      <c r="D17" s="8" t="n">
        <v>143.840277777777771</v>
      </c>
      <c r="E17" s="9">
        <f>IF(D17&gt;0,D17-D16,0)</f>
        <v>0.201388888888999418</v>
      </c>
      <c r="F17" s="10">
        <f>IF(C17&gt;0,C17/H17,0)</f>
        <v>4.85329655172181162</v>
      </c>
      <c r="H17" s="31">
        <f>E17*24</f>
        <v>4.83333333333597626</v>
      </c>
      <c r="I17" s="26">
        <f>IF(C17&gt;0,1,0)</f>
        <v>1</v>
      </c>
    </row>
    <row r="18" spans="1:9">
      <c r="A18" s="25">
        <f>A17+1</f>
        <v>44854</v>
      </c>
      <c r="B18" s="6" t="n">
        <v>24411.4773999999998</v>
      </c>
      <c r="C18" s="7">
        <f>IF(B18&gt;0,B18-B17,0)</f>
        <v>21.6389999999992142</v>
      </c>
      <c r="D18" s="8" t="n">
        <v>144.04791666666668</v>
      </c>
      <c r="E18" s="9">
        <f>IF(D18&gt;0,D18-D17,0)</f>
        <v>0.207638888888993733</v>
      </c>
      <c r="F18" s="10">
        <f>IF(C18&gt;0,C18/H18,0)</f>
        <v>4.34227424748927682</v>
      </c>
      <c r="H18" s="31">
        <f>E18*24</f>
        <v>4.98333333333585671</v>
      </c>
      <c r="I18" s="26">
        <f>IF(C18&gt;0,1,0)</f>
        <v>1</v>
      </c>
    </row>
    <row r="19" spans="1:9">
      <c r="A19" s="25">
        <f>A18+1</f>
        <v>44855</v>
      </c>
      <c r="B19" s="6" t="n">
        <v>24414.0800000000017</v>
      </c>
      <c r="C19" s="7">
        <f>IF(B19&gt;0,B19-B18,0)</f>
        <v>2.60260000000198488</v>
      </c>
      <c r="D19" s="8" t="n">
        <v>144.091666666666669</v>
      </c>
      <c r="E19" s="9">
        <f>IF(D19&gt;0,D19-D18,0)</f>
        <v>0.043750000000017053</v>
      </c>
      <c r="F19" s="10">
        <f>IF(C19&gt;0,C19/H19,0)</f>
        <v>2.4786666666675945</v>
      </c>
      <c r="H19" s="31">
        <f>E19*24</f>
        <v>1.05000000000040794</v>
      </c>
      <c r="I19" s="26">
        <f>IF(C19&gt;0,1,0)</f>
        <v>1</v>
      </c>
    </row>
    <row r="20" spans="1:9">
      <c r="A20" s="25">
        <f>A19+1</f>
        <v>44856</v>
      </c>
      <c r="B20" s="6" t="n">
        <v>24418.152399999999</v>
      </c>
      <c r="C20" s="7">
        <f>IF(B20&gt;0,B20-B19,0)</f>
        <v>4.07239999999728752</v>
      </c>
      <c r="D20" s="8" t="n">
        <v>144.154166666666669</v>
      </c>
      <c r="E20" s="9">
        <f>IF(D20&gt;0,D20-D19,0)</f>
        <v>0.0625</v>
      </c>
      <c r="F20" s="10">
        <f>IF(C20&gt;0,C20/H20,0)</f>
        <v>2.71493333333152664</v>
      </c>
      <c r="H20" s="31">
        <f>E20*24</f>
        <v>1.5</v>
      </c>
      <c r="I20" s="26">
        <f>IF(C20&gt;0,1,0)</f>
        <v>1</v>
      </c>
    </row>
    <row r="21" spans="1:9">
      <c r="A21" s="25">
        <f>A20+1</f>
        <v>44857</v>
      </c>
      <c r="B21" s="6" t="n">
        <v>24426.9724999999999</v>
      </c>
      <c r="C21" s="7">
        <f>IF(B21&gt;0,B21-B20,0)</f>
        <v>8.82010000000082073</v>
      </c>
      <c r="D21" s="8" t="n">
        <v>144.281944444444434</v>
      </c>
      <c r="E21" s="9">
        <f>IF(D21&gt;0,D21-D20,0)</f>
        <v>0.127777777776998391</v>
      </c>
      <c r="F21" s="10">
        <f>IF(C21&gt;0,C21/H21,0)</f>
        <v>2.87611956523521286</v>
      </c>
      <c r="H21" s="31">
        <f>E21*24</f>
        <v>3.06666666664795207</v>
      </c>
      <c r="I21" s="26">
        <f>IF(C21&gt;0,1,0)</f>
        <v>1</v>
      </c>
    </row>
    <row r="22" spans="1:9">
      <c r="A22" s="25">
        <f>A21+1</f>
        <v>44858</v>
      </c>
      <c r="B22" s="6" t="n">
        <v>24426.9724999999999</v>
      </c>
      <c r="C22" s="7">
        <f>IF(B22&gt;0,B22-B21,0)</f>
        <v>0</v>
      </c>
      <c r="D22" s="8" t="n">
        <v>144.281944444444434</v>
      </c>
      <c r="E22" s="9">
        <f>IF(D22&gt;0,D22-D21,0)</f>
        <v>0</v>
      </c>
      <c r="F22" s="10">
        <f>IF(C22&gt;0,C22/H22,0)</f>
        <v>0</v>
      </c>
      <c r="H22" s="31">
        <f>E22*24</f>
        <v>0</v>
      </c>
      <c r="I22" s="26">
        <f>IF(C22&gt;0,1,0)</f>
        <v>0</v>
      </c>
    </row>
    <row r="23" spans="1:9">
      <c r="A23" s="25">
        <f>A22+1</f>
        <v>44859</v>
      </c>
      <c r="B23" s="6" t="n">
        <v>24436.5136999999995</v>
      </c>
      <c r="C23" s="7">
        <f>IF(B23&gt;0,B23-B22,0)</f>
        <v>9.5411999999996624</v>
      </c>
      <c r="D23" s="8" t="n">
        <v>144.40069444444444</v>
      </c>
      <c r="E23" s="9">
        <f>IF(D23&gt;0,D23-D22,0)</f>
        <v>0.118750000000005684</v>
      </c>
      <c r="F23" s="10">
        <f>IF(C23&gt;0,C23/H23,0)</f>
        <v>3.34778947368392688</v>
      </c>
      <c r="H23" s="31">
        <f>E23*24</f>
        <v>2.85000000000014388</v>
      </c>
      <c r="I23" s="26">
        <f>IF(C23&gt;0,1,0)</f>
        <v>1</v>
      </c>
    </row>
    <row r="24" spans="1:9">
      <c r="A24" s="25">
        <f>A23+1</f>
        <v>44860</v>
      </c>
      <c r="B24" s="6" t="n">
        <v>24439.4238000000005</v>
      </c>
      <c r="C24" s="7">
        <f>IF(B24&gt;0,B24-B23,0)</f>
        <v>2.91010000000096625</v>
      </c>
      <c r="D24" s="8" t="n">
        <v>144.4375</v>
      </c>
      <c r="E24" s="9">
        <f>IF(D24&gt;0,D24-D23,0)</f>
        <v>0.0368055555559863024</v>
      </c>
      <c r="F24" s="10">
        <f>IF(C24&gt;0,C24/H24,0)</f>
        <v>3.2944528301512479</v>
      </c>
      <c r="H24" s="31">
        <f>E24*24</f>
        <v>0.883333333343663973</v>
      </c>
      <c r="I24" s="26">
        <f>IF(C24&gt;0,1,0)</f>
        <v>1</v>
      </c>
    </row>
    <row r="25" spans="1:9">
      <c r="A25" s="25">
        <f>A24+1</f>
        <v>44861</v>
      </c>
      <c r="B25" s="6" t="n">
        <v>24461.7412000000004</v>
      </c>
      <c r="C25" s="7">
        <f>IF(B25&gt;0,B25-B24,0)</f>
        <v>22.3173999999999069</v>
      </c>
      <c r="D25" s="8" t="n">
        <v>144.654861111111103</v>
      </c>
      <c r="E25" s="9">
        <f>IF(D25&gt;0,D25-D24,0)</f>
        <v>0.217361111110989214</v>
      </c>
      <c r="F25" s="10">
        <f>IF(C25&gt;0,C25/H25,0)</f>
        <v>4.27809584664774789</v>
      </c>
      <c r="H25" s="31">
        <f>E25*24</f>
        <v>5.2166666666637358</v>
      </c>
      <c r="I25" s="26">
        <f>IF(C25&gt;0,1,0)</f>
        <v>1</v>
      </c>
    </row>
    <row r="26" spans="1:9">
      <c r="A26" s="25">
        <f>A25+1</f>
        <v>44862</v>
      </c>
      <c r="B26" s="6" t="n">
        <v>24475.2992999999988</v>
      </c>
      <c r="C26" s="7">
        <f>IF(B26&gt;0,B26-B25,0)</f>
        <v>13.558099999998376</v>
      </c>
      <c r="D26" s="8" t="n">
        <v>144.844444444444434</v>
      </c>
      <c r="E26" s="9">
        <f>IF(D26&gt;0,D26-D25,0)</f>
        <v>0.1895833333330188</v>
      </c>
      <c r="F26" s="10">
        <f>IF(C26&gt;0,C26/H26,0)</f>
        <v>2.97980219780678404</v>
      </c>
      <c r="H26" s="31">
        <f>E26*24</f>
        <v>4.54999999999245563</v>
      </c>
      <c r="I26" s="26">
        <f>IF(C26&gt;0,1,0)</f>
        <v>1</v>
      </c>
    </row>
    <row r="27" spans="1:9">
      <c r="A27" s="25">
        <f>A26+1</f>
        <v>44863</v>
      </c>
      <c r="B27" s="6" t="n">
        <v>24483.4987000000001</v>
      </c>
      <c r="C27" s="7">
        <f>IF(B27&gt;0,B27-B26,0)</f>
        <v>8.19940000000133296</v>
      </c>
      <c r="D27" s="8" t="n">
        <v>144.97430555555556</v>
      </c>
      <c r="E27" s="9">
        <f>IF(D27&gt;0,D27-D26,0)</f>
        <v>0.129861111111978289</v>
      </c>
      <c r="F27" s="10">
        <f>IF(C27&gt;0,C27/H27,0)</f>
        <v>2.63082352939463071</v>
      </c>
      <c r="H27" s="31">
        <f>E27*24</f>
        <v>3.11666666668747228</v>
      </c>
      <c r="I27" s="26">
        <f>IF(C27&gt;0,1,0)</f>
        <v>1</v>
      </c>
    </row>
    <row r="28" spans="1:9">
      <c r="A28" s="25">
        <f>A27+1</f>
        <v>44864</v>
      </c>
      <c r="B28" s="6" t="n">
        <v>24497.6434999999983</v>
      </c>
      <c r="C28" s="7">
        <f>IF(B28&gt;0,B28-B27,0)</f>
        <v>14.144799999998213</v>
      </c>
      <c r="D28" s="8" t="n">
        <v>145.152777777777771</v>
      </c>
      <c r="E28" s="9">
        <f>IF(D28&gt;0,D28-D27,0)</f>
        <v>0.178472222222012533</v>
      </c>
      <c r="F28" s="10">
        <f>IF(C28&gt;0,C28/H28,0)</f>
        <v>3.30228793774664364</v>
      </c>
      <c r="H28" s="31">
        <f>E28*24</f>
        <v>4.28333333332831234</v>
      </c>
      <c r="I28" s="26">
        <f>IF(C28&gt;0,1,0)</f>
        <v>1</v>
      </c>
    </row>
    <row r="29" spans="1:9">
      <c r="A29" s="25">
        <f>A28+1</f>
        <v>44865</v>
      </c>
      <c r="B29" s="6" t="n">
        <v>24520.2966000000015</v>
      </c>
      <c r="C29" s="7">
        <f>IF(B29&gt;0,B29-B28,0)</f>
        <v>22.6531000000031781</v>
      </c>
      <c r="D29" s="8" t="n">
        <v>145.367361111111109</v>
      </c>
      <c r="E29" s="9">
        <f>IF(D29&gt;0,D29-D28,0)</f>
        <v>0.214583333332996062</v>
      </c>
      <c r="F29" s="10">
        <f>IF(C29&gt;0,C29/H29,0)</f>
        <v>4.39866019418229648</v>
      </c>
      <c r="H29" s="31">
        <f>E29*24</f>
        <v>5.14999999999190372</v>
      </c>
      <c r="I29" s="26">
        <f>IF(C29&gt;0,1,0)</f>
        <v>1</v>
      </c>
    </row>
    <row r="30" spans="1:9">
      <c r="A30" s="5"/>
      <c r="B30" s="5"/>
      <c r="C30" s="5"/>
      <c r="D30" s="5"/>
      <c r="E30" s="5"/>
      <c r="F30" s="5"/>
      <c r="I30" s="5"/>
    </row>
    <row r="31" spans="2:9">
      <c r="B31" s="11" t="s">
        <v>20</v>
      </c>
      <c r="C31" s="12">
        <f>SUM(C10:C30)</f>
        <v>231.170200000000477</v>
      </c>
      <c r="D31" s="11" t="s">
        <v>21</v>
      </c>
      <c r="E31" s="13">
        <f>SUM(E10:E30)</f>
        <v>2.70763888888899373</v>
      </c>
      <c r="F31" s="14" t="s">
        <v>12</v>
      </c>
      <c r="H31" s="33">
        <f>SUM(H10:H30)</f>
        <v>64.9833333333358922</v>
      </c>
      <c r="I31" s="27">
        <f>SUM(I10:I30)</f>
        <v>19</v>
      </c>
    </row>
    <row r="32" spans="1:6">
      <c r="A32" s="5"/>
      <c r="B32" s="5"/>
      <c r="C32" s="5"/>
      <c r="D32" s="11" t="s">
        <v>22</v>
      </c>
      <c r="E32" s="15">
        <f>E31/I31</f>
        <v>0.142507309941525806</v>
      </c>
      <c r="F32" s="16">
        <f>SUM(F10:F30)/I31</f>
        <v>3.26419937931729454</v>
      </c>
    </row>
    <row r="34" spans="1:4">
      <c r="A34" s="39" t="s">
        <v>23</v>
      </c>
      <c r="B34" s="40"/>
      <c r="C34" s="35">
        <f>0.0067*24*31</f>
        <v>4.9847999999999999</v>
      </c>
      <c r="D34" s="34" t="s">
        <v>24</v>
      </c>
    </row>
    <row r="35" spans="1:4">
      <c r="A35" s="41" t="s">
        <v>25</v>
      </c>
      <c r="B35" s="42"/>
      <c r="C35" s="35">
        <f>H31*0.0645</f>
        <v>4.19142500000016582</v>
      </c>
      <c r="D35" s="36" t="s">
        <v>24</v>
      </c>
    </row>
    <row r="36" spans="1:4">
      <c r="A36" s="41" t="s">
        <v>26</v>
      </c>
      <c r="B36" s="42"/>
      <c r="C36" s="37">
        <f>C34+C35</f>
        <v>9.17622500000016927</v>
      </c>
      <c r="D36" s="36" t="s">
        <v>24</v>
      </c>
    </row>
    <row r="37" spans="1:4">
      <c r="A37" s="36" t="s">
        <v>27</v>
      </c>
      <c r="B37" s="34"/>
      <c r="C37" s="38">
        <f>C31-C36</f>
        <v>221.99397500000083</v>
      </c>
      <c r="D37" s="34" t="s">
        <v>24</v>
      </c>
    </row>
  </sheetData>
  <mergeCells count="4">
    <mergeCell ref="A34:B34"/>
    <mergeCell ref="A35:B35"/>
    <mergeCell ref="A36:B36"/>
    <mergeCell ref="A37:B37"/>
  </mergeCells>
  <conditionalFormatting sqref="F10:F29">
    <cfRule type="colorScale" priority="1">
      <colorScale>
        <cfvo type="min"/>
        <cfvo type="percentile" val="50"/>
        <cfvo type="max"/>
        <color rgb="FFFF0000"/>
        <color rgb="FFFFFF00"/>
        <color rgb="FF00FF00"/>
      </colorScale>
    </cfRule>
  </conditionalFormatting>
  <printOptions>
    <extLst>
      <ext uri="smNativeData">
        <pm:pageFlags xmlns:pm="smNativeData" id="166794273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7942732" l="56" r="56" t="56" b="56" borderId="0" fillId="0" vertical="0"/>
        <pm:footer xmlns:pm="smNativeData" id="1667942732" l="56" r="56" t="56" b="56" borderId="0" fillId="0" vertical="2"/>
        <pm:paperBin xmlns:pm="smNativeData" id="1667942732" Id="0" type="0" value="0"/>
        <pm:paperBin xmlns:pm="smNativeData" id="1667942732" Id="1" type="0" value="0"/>
      </ext>
    </extLst>
  </headerFooter>
  <legacyDrawing r:id="rId2"/>
  <extLst>
    <ext uri="smNativeData">
      <pm:sheetPrefs xmlns:pm="smNativeData" day="166794273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helmut</cp:lastModifiedBy>
  <cp:revision>0</cp:revision>
  <dcterms:created xsi:type="dcterms:W3CDTF">2022-11-08T17:04:54Z</dcterms:created>
  <dcterms:modified xsi:type="dcterms:W3CDTF">2022-11-08T21:25:32Z</dcterms:modified>
</cp:coreProperties>
</file>