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willi-gerdschmitt"/>
  <workbookPr/>
  <bookViews>
    <workbookView activeTab="0" xWindow="240" yWindow="60" windowWidth="15960" windowHeight="18083" tabRatio="500"/>
  </bookViews>
  <sheets>
    <sheet name="RoyaltyCalculator" sheetId="1" r:id="rId4"/>
    <sheet name="Lookup Tables" sheetId="2" r:id="rId5"/>
    <sheet name="Inputs" sheetId="3" r:id="rId6"/>
  </sheets>
  <calcPr/>
  <extLst>
    <ext uri="smNativeData">
      <pm:revision xmlns:pm="smNativeData" day="1549715488" val="954" rev="124" rev64="64" revOS="1" revMin="124" revMax="0"/>
      <pm:docPrefs xmlns:pm="smNativeData" id="1549715488" fixedDigits="0" showNotice="1" showFrameBounds="1" autoChart="1" recalcOnPrint="1" recalcOnCopy="1" finalRounding="1" compatTextArt="1" tab="567" useDefinedPrintRange="1" printArea="currentSheet"/>
      <pm:compatibility xmlns:pm="smNativeData" id="1549715488" overlapCells="1"/>
      <pm:defCurrency xmlns:pm="smNativeData" id="1549715488"/>
    </ext>
  </extLst>
</workbook>
</file>

<file path=xl/sharedStrings.xml><?xml version="1.0" encoding="utf-8"?>
<sst xmlns="http://schemas.openxmlformats.org/spreadsheetml/2006/main" count="208" uniqueCount="45">
  <si>
    <t>Tantiemenrechner</t>
  </si>
  <si>
    <t>Die Werte, die mit diesem Tool berechnet werden, sind lediglich Schätzwerte. Die Tantiemen, die Sie tatsächlich verdienen, werden beim Einrichten des Buchs ermittelt.</t>
  </si>
  <si>
    <t>1. Geben Sie den Inhaltstyp ein:</t>
  </si>
  <si>
    <t>Schwarze Tinte</t>
  </si>
  <si>
    <t>2. Geben Sie die Anzahl der Seiten ein:</t>
  </si>
  <si>
    <t>3. Wählen Sie einen Vertriebskanal aus:</t>
  </si>
  <si>
    <t>Amazon.com</t>
  </si>
  <si>
    <t>4. Geben Sie den erwarteten Listenpreis ein:</t>
  </si>
  <si>
    <t>Druckkosten:</t>
  </si>
  <si>
    <t>Mindestlistenpreis:</t>
  </si>
  <si>
    <t>Amazon-Tantiemen:</t>
  </si>
  <si>
    <t>Tantiemen aus dem erweiterten Vertrieb:</t>
  </si>
  <si>
    <t>Pinting Costs by Channel</t>
  </si>
  <si>
    <t>Currency Exchange Rates</t>
  </si>
  <si>
    <t>Updated Date</t>
  </si>
  <si>
    <t>Pricing Tier</t>
  </si>
  <si>
    <t>Interior Type</t>
  </si>
  <si>
    <t>Marketplace</t>
  </si>
  <si>
    <t>Min Page Count</t>
  </si>
  <si>
    <t>Max Page Count</t>
  </si>
  <si>
    <t>Fixed Cost</t>
  </si>
  <si>
    <t>Per Page</t>
  </si>
  <si>
    <t>From Currency</t>
  </si>
  <si>
    <t>To Currency</t>
  </si>
  <si>
    <t>Exchange Rate</t>
  </si>
  <si>
    <t>Currency</t>
  </si>
  <si>
    <t>Symbol</t>
  </si>
  <si>
    <t>Channel</t>
  </si>
  <si>
    <t>Tier 1</t>
  </si>
  <si>
    <t>EUR</t>
  </si>
  <si>
    <t>USD</t>
  </si>
  <si>
    <t>$</t>
  </si>
  <si>
    <t>Tier 2</t>
  </si>
  <si>
    <t>GBP</t>
  </si>
  <si>
    <t>€</t>
  </si>
  <si>
    <t>Amazon.co.uk</t>
  </si>
  <si>
    <t>Farbige Tinte</t>
  </si>
  <si>
    <t>£</t>
  </si>
  <si>
    <t>Amazon.de</t>
  </si>
  <si>
    <t>Amazon.fr</t>
  </si>
  <si>
    <t>Amazon.fr/Amazon.it/Amazon.es</t>
  </si>
  <si>
    <t>Amazon.it</t>
  </si>
  <si>
    <t>Amazon.es</t>
  </si>
  <si>
    <t>Tinte</t>
  </si>
  <si>
    <t>Selected Channel Currency</t>
  </si>
</sst>
</file>

<file path=xl/styles.xml><?xml version="1.0" encoding="utf-8"?>
<styleSheet xmlns="http://schemas.openxmlformats.org/spreadsheetml/2006/main">
  <numFmts count="1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$-409] #,##0.00"/>
    <numFmt numFmtId="165" formatCode="&quot; &quot;* #,##0&quot; &quot;;&quot; &quot;* (#,##0);&quot; &quot;* &quot;-&quot;??&quot; &quot;"/>
    <numFmt numFmtId="166" formatCode="&quot; &quot;[$$-409]* #,##0.00&quot; &quot;;&quot; &quot;[$$-409]* (#,##0.00);&quot; &quot;[$$-409]* &quot;-&quot;??&quot; &quot;"/>
    <numFmt numFmtId="167" formatCode="&quot; &quot;[$$-409]* #,##0.000&quot; &quot;;&quot; &quot;[$$-409]* (#,##0.000);&quot; &quot;[$$-409]* &quot;-&quot;??&quot; &quot;"/>
    <numFmt numFmtId="168" formatCode="&quot; &quot;[$£-809]* #,##0.00&quot; &quot;;&quot;-&quot;[$£-809]* #,##0.00&quot; &quot;;&quot; &quot;[$£-809]* &quot;-&quot;??&quot; &quot;"/>
    <numFmt numFmtId="169" formatCode="&quot; &quot;[$£-809]* #,##0.000&quot; &quot;;&quot;-&quot;[$£-809]* #,##0.000&quot; &quot;;&quot; &quot;[$£-809]* &quot;-&quot;??&quot; &quot;"/>
    <numFmt numFmtId="170" formatCode="&quot; &quot;[$€-2]&quot; &quot;* #,##0.00&quot; &quot;;&quot; &quot;[$€-2]&quot; &quot;* (#,##0.00);&quot; &quot;[$€-2]&quot; &quot;* &quot;-&quot;??&quot; &quot;"/>
    <numFmt numFmtId="171" formatCode="&quot; &quot;[$€-2]&quot; &quot;* #,##0.000&quot; &quot;;&quot; &quot;[$€-2]&quot; &quot;* (#,##0.000);&quot; &quot;[$€-2]&quot; &quot;* &quot;-&quot;??&quot; &quot;"/>
    <numFmt numFmtId="49" formatCode="@"/>
    <numFmt numFmtId="3" formatCode="#,##0"/>
    <numFmt numFmtId="14" formatCode="DD/MM/YYYY"/>
  </numFmts>
  <fonts count="7">
    <font>
      <name val="Calibri"/>
      <family val="2"/>
      <color rgb="FF000000"/>
      <sz val="11"/>
      <extLst>
        <ext uri="smNativeData">
          <pm:charSpec xmlns:pm="smNativeData" id="1549715488" ulstyle="none" kern="1">
            <pm:latin face="Calibri" sz="220" lang="default"/>
            <pm:cs face="Basic Roman" sz="220" lang="default"/>
            <pm:ea face="Basic Roman" sz="22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49715488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Calibri"/>
      <family val="2"/>
      <b/>
      <color rgb="FFFFFFFF"/>
      <sz val="4"/>
      <extLst>
        <ext uri="smNativeData">
          <pm:charSpec xmlns:pm="smNativeData" id="1549715488" fgClr="FFFFFF" ulstyle="none" kern="1">
            <pm:latin face="Calibri" sz="80" lang="default" weight="bold"/>
            <pm:cs face="Basic Roman" sz="80" lang="default" weight="bold"/>
            <pm:ea face="Basic Roman" sz="80" lang="default" weight="bold"/>
          </pm:charSpec>
        </ext>
      </extLst>
    </font>
    <font>
      <name val="Amazon Ember Medium"/>
      <color rgb="FFFDA507"/>
      <sz val="14"/>
      <extLst>
        <ext uri="smNativeData">
          <pm:charSpec xmlns:pm="smNativeData" id="1549715488" fgClr="FDA507" ulstyle="none" kern="1">
            <pm:latin face="Amazon Ember Medium" sz="280" lang="default"/>
            <pm:cs face="Basic Roman" sz="280" lang="default"/>
            <pm:ea face="Basic Roman" sz="280" lang="default"/>
          </pm:charSpec>
        </ext>
      </extLst>
    </font>
    <font>
      <name val="Calibri"/>
      <family val="2"/>
      <i/>
      <color rgb="FF000000"/>
      <sz val="11"/>
      <extLst>
        <ext uri="smNativeData">
          <pm:charSpec xmlns:pm="smNativeData" id="1549715488" ulstyle="none" kern="1">
            <pm:latin face="Calibri" sz="220" lang="default" i="1"/>
            <pm:cs face="Basic Roman" sz="220" lang="default" i="1"/>
            <pm:ea face="Basic Roman" sz="220" lang="default" i="1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49715488" ulstyle="none" kern="1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  <font>
      <name val="Calibri"/>
      <family val="2"/>
      <b/>
      <color rgb="FFFF0000"/>
      <sz val="11"/>
      <extLst>
        <ext uri="smNativeData">
          <pm:charSpec xmlns:pm="smNativeData" id="1549715488" fgClr="FF0000" ulstyle="none" kern="1">
            <pm:latin face="Calibri" sz="220" lang="default" weight="bold"/>
            <pm:cs face="Basic Roman" sz="220" lang="default" weight="bold"/>
            <pm:ea face="Basic Roman" sz="220" lang="default" weight="bold"/>
          </pm:charSpec>
        </ext>
      </extLst>
    </font>
  </fonts>
  <fills count="33">
    <fill>
      <patternFill patternType="none"/>
    </fill>
    <fill>
      <patternFill patternType="gray125"/>
    </fill>
    <fill>
      <patternFill patternType="solid">
        <fgColor rgb="FF5E88B1"/>
        <bgColor rgb="FFFFFFFF"/>
        <extLst>
          <ext uri="smNativeData">
            <pm:shade xmlns:pm="smNativeData" id="1549715488" type="1" fgLvl="100" fgClr="005E88B1" bgLvl="0" bgClr="00000000"/>
          </ext>
        </extLst>
      </patternFill>
    </fill>
    <fill>
      <patternFill patternType="solid">
        <fgColor rgb="FFEEF3F4"/>
        <bgColor rgb="FFFFFFFF"/>
        <extLst>
          <ext uri="smNativeData">
            <pm:shade xmlns:pm="smNativeData" id="1549715488" type="1" fgLvl="100" fgClr="00EEF3F4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E7E6E6"/>
        <bgColor rgb="FFFFFFFF"/>
        <extLst>
          <ext uri="smNativeData">
            <pm:shade xmlns:pm="smNativeData" id="1549715488" type="1" fgLvl="100" fgClr="00E7E6E6" bgLvl="0" bgClr="00000000"/>
          </ext>
        </extLst>
      </patternFill>
    </fill>
    <fill>
      <patternFill patternType="solid">
        <fgColor rgb="FFE7E6E6"/>
        <bgColor rgb="FFFFFFFF"/>
        <extLst>
          <ext uri="smNativeData">
            <pm:shade xmlns:pm="smNativeData" id="1549715488" type="1" fgLvl="100" fgClr="00E7E6E6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49715488" type="1" fgLvl="100" fgClr="00FFFFFF" bgLvl="0" bgClr="00000000"/>
          </ext>
        </extLst>
      </patternFill>
    </fill>
  </fills>
  <borders count="3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/>
        </ext>
      </extLst>
    </border>
    <border>
      <left style="thin">
        <color rgb="FFAAAAAA"/>
      </left>
      <right style="none">
        <color rgb="FF000000"/>
      </right>
      <top style="thin">
        <color rgb="FFAAAAAA"/>
      </top>
      <bottom style="none">
        <color rgb="FF000000"/>
      </bottom>
      <extLst>
        <ext uri="smNativeData">
          <pm:border xmlns:pm="smNativeData" id="1549715488">
            <pm:line position="top" type="1" style="0" width="20" dist="20" width2="20" rgb="AAAAAA"/>
            <pm:line position="left" type="1" style="0" width="20" dist="20" width2="20" rgb="AAAAAA"/>
          </pm:border>
        </ext>
      </extLst>
    </border>
    <border>
      <left style="none">
        <color rgb="FF000000"/>
      </left>
      <right style="none">
        <color rgb="FF000000"/>
      </right>
      <top style="thin">
        <color rgb="FFAAAAAA"/>
      </top>
      <bottom style="medium">
        <color rgb="FF000000"/>
      </bottom>
      <extLst>
        <ext uri="smNativeData">
          <pm:border xmlns:pm="smNativeData" id="1549715488">
            <pm:line position="top" type="1" style="0" width="20" dist="20" width2="20" rgb="AAAAAA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thin">
        <color rgb="FFAAAAAA"/>
      </right>
      <top style="thin">
        <color rgb="FFAAAAAA"/>
      </top>
      <bottom style="medium">
        <color rgb="FF000000"/>
      </bottom>
      <extLst>
        <ext uri="smNativeData">
          <pm:border xmlns:pm="smNativeData" id="1549715488">
            <pm:line position="top" type="1" style="0" width="20" dist="20" width2="20" rgb="AAAAAA"/>
            <pm:line position="bottom" type="1" style="0" width="30" dist="20" width2="20" rgb="000000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>
            <pm:line position="left" type="1" style="0" width="20" dist="20" width2="20" rgb="AAAAAA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549715488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549715488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549715488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D8D8D8"/>
      </right>
      <top style="none">
        <color rgb="FF000000"/>
      </top>
      <bottom style="none">
        <color rgb="FF000000"/>
      </bottom>
      <extLst>
        <ext uri="smNativeData">
          <pm:border xmlns:pm="smNativeData" id="1549715488">
            <pm:line position="right" type="1" style="0" width="30" dist="20" width2="20" rgb="D8D8D8"/>
          </pm:border>
        </ext>
      </extLst>
    </border>
    <border>
      <left style="medium">
        <color rgb="FFD8D8D8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>
            <pm:line position="left" type="1" style="0" width="30" dist="20" width2="20" rgb="D8D8D8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/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49715488"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549715488">
            <pm:line position="bottom" type="1" style="0" width="30" dist="20" width2="20" rgb="000000"/>
          </pm:border>
        </ext>
      </extLst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549715488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549715488">
            <pm:line position="top" type="1" style="0" width="30" dist="20" width2="20" rgb="000000"/>
            <pm:line position="bottom" type="1" style="0" width="30" dist="20" width2="20" rgb="000000"/>
          </pm:border>
        </ext>
      </extLst>
    </border>
    <border>
      <left style="thin">
        <color rgb="FFAAAAAA"/>
      </left>
      <right style="medium">
        <color rgb="FF000000"/>
      </right>
      <top style="none">
        <color rgb="FF000000"/>
      </top>
      <bottom style="thin">
        <color rgb="FFAAAAAA"/>
      </bottom>
      <extLst>
        <ext uri="smNativeData">
          <pm:border xmlns:pm="smNativeData" id="1549715488">
            <pm:line position="bottom" type="1" style="0" width="20" dist="20" width2="20" rgb="AAAAAA"/>
            <pm:line position="left" type="1" style="0" width="20" dist="20" width2="20" rgb="AAAAAA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549715488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549715488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AAAAAA"/>
      </left>
      <right style="none">
        <color rgb="FF000000"/>
      </right>
      <top style="thin">
        <color rgb="FFAAAAAA"/>
      </top>
      <bottom style="none">
        <color rgb="FF000000"/>
      </bottom>
      <extLst>
        <ext uri="smNativeData">
          <pm:border xmlns:pm="smNativeData" id="1549715488">
            <pm:line position="top" type="1" style="0" width="20" dist="20" width2="20" rgb="AAAAAA"/>
            <pm:line position="left" type="1" style="0" width="20" dist="20" width2="20" rgb="AAAAAA"/>
          </pm:border>
        </ext>
      </extLst>
    </border>
    <border>
      <left style="none">
        <color rgb="FF000000"/>
      </left>
      <right style="none">
        <color rgb="FF000000"/>
      </right>
      <top style="thin">
        <color rgb="FFAAAAAA"/>
      </top>
      <bottom style="none">
        <color rgb="FF000000"/>
      </bottom>
      <extLst>
        <ext uri="smNativeData">
          <pm:border xmlns:pm="smNativeData" id="1549715488">
            <pm:line position="top" type="1" style="0" width="20" dist="20" width2="20" rgb="AAAAAA"/>
          </pm:border>
        </ext>
      </extLst>
    </border>
    <border>
      <left style="none">
        <color rgb="FF000000"/>
      </left>
      <right style="none">
        <color rgb="FF000000"/>
      </right>
      <top style="thin">
        <color rgb="FFAAAAAA"/>
      </top>
      <bottom style="thin">
        <color rgb="FFAAAAAA"/>
      </bottom>
      <extLst>
        <ext uri="smNativeData">
          <pm:border xmlns:pm="smNativeData" id="1549715488">
            <pm:line position="top" type="1" style="0" width="20" dist="20" width2="20" rgb="AAAAAA"/>
            <pm:line position="bottom" type="1" style="0" width="20" dist="20" width2="20" rgb="AAAAAA"/>
          </pm:border>
        </ext>
      </extLst>
    </border>
    <border>
      <left style="none">
        <color rgb="FF000000"/>
      </left>
      <right style="thin">
        <color rgb="FFAAAAAA"/>
      </right>
      <top style="thin">
        <color rgb="FFAAAAAA"/>
      </top>
      <bottom style="thin">
        <color rgb="FFAAAAAA"/>
      </bottom>
      <extLst>
        <ext uri="smNativeData">
          <pm:border xmlns:pm="smNativeData" id="1549715488">
            <pm:line position="top" type="1" style="0" width="20" dist="20" width2="20" rgb="AAAAAA"/>
            <pm:line position="bottom" type="1" style="0" width="20" dist="20" width2="20" rgb="AAAAAA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extLst>
        <ext uri="smNativeData">
          <pm:border xmlns:pm="smNativeData" id="1549715488">
            <pm:line position="top" type="1" style="0" width="20" dist="20" width2="20" rgb="AAAAAA"/>
            <pm:line position="bottom" type="1" style="0" width="20" dist="20" width2="20" rgb="AAAAAA"/>
            <pm:line position="left" type="1" style="0" width="20" dist="20" width2="20" rgb="AAAAAA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thin">
        <color rgb="FFAAAAAA"/>
      </right>
      <top style="none">
        <color rgb="FF000000"/>
      </top>
      <bottom style="thin">
        <color rgb="FF000000"/>
      </bottom>
      <extLst>
        <ext uri="smNativeData">
          <pm:border xmlns:pm="smNativeData" id="1549715488">
            <pm:line position="bottom" type="1" style="0" width="20" dist="20" width2="20" rgb="000000"/>
            <pm:line position="left" type="1" style="0" width="20" dist="20" width2="20" rgb="AAAAAA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000000"/>
      </bottom>
      <extLst>
        <ext uri="smNativeData">
          <pm:border xmlns:pm="smNativeData" id="1549715488">
            <pm:line position="top" type="1" style="0" width="20" dist="20" width2="20" rgb="AAAAAA"/>
            <pm:line position="bottom" type="1" style="0" width="20" dist="20" width2="20" rgb="000000"/>
            <pm:line position="left" type="1" style="0" width="20" dist="20" width2="20" rgb="AAAAAA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  <extLst>
        <ext uri="smNativeData">
          <pm:border xmlns:pm="smNativeData" id="1549715488">
            <pm:line position="top" type="1" style="0" width="20" dist="20" width2="20" rgb="000000"/>
            <pm:line position="bottom" type="1" style="0" width="20" dist="20" width2="20" rgb="AAAAAA"/>
            <pm:line position="left" type="1" style="0" width="20" dist="20" width2="20" rgb="AAAAAA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thin">
        <color rgb="FFAAAAAA"/>
      </right>
      <top style="none">
        <color rgb="FF000000"/>
      </top>
      <bottom style="thin">
        <color rgb="FF000000"/>
      </bottom>
      <extLst>
        <ext uri="smNativeData">
          <pm:border xmlns:pm="smNativeData" id="1549715488">
            <pm:line position="bottom" type="1" style="0" width="20" dist="20" width2="20" rgb="000000"/>
            <pm:line position="left" type="1" style="0" width="20" dist="20" width2="20" rgb="AAAAAA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thin">
        <color rgb="FFAAAAAA"/>
      </right>
      <top style="thin">
        <color rgb="FF000000"/>
      </top>
      <bottom style="thin">
        <color rgb="FFAAAAAA"/>
      </bottom>
      <extLst>
        <ext uri="smNativeData">
          <pm:border xmlns:pm="smNativeData" id="1549715488">
            <pm:line position="top" type="1" style="0" width="20" dist="20" width2="20" rgb="000000"/>
            <pm:line position="bottom" type="1" style="0" width="20" dist="20" width2="20" rgb="AAAAAA"/>
            <pm:line position="left" type="1" style="0" width="20" dist="20" width2="20" rgb="AAAAAA"/>
            <pm:line position="right" type="1" style="0" width="20" dist="20" width2="20" rgb="AAAAAA"/>
          </pm:border>
        </ext>
      </extLst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extLst>
        <ext uri="smNativeData">
          <pm:border xmlns:pm="smNativeData" id="1549715488">
            <pm:line position="top" type="1" style="0" width="20" dist="20" width2="20" rgb="AAAAAA"/>
            <pm:line position="bottom" type="1" style="0" width="20" dist="20" width2="20" rgb="AAAAAA"/>
            <pm:line position="left" type="1" style="0" width="20" dist="20" width2="20" rgb="AAAAAA"/>
            <pm:line position="right" type="1" style="0" width="20" dist="20" width2="20" rgb="AAAAAA"/>
          </pm:border>
        </ext>
      </extLst>
    </border>
  </borders>
  <cellStyleXfs count="1">
    <xf numFmtId="0" fontId="0" fillId="0" borderId="0" applyNumberFormat="0" applyFont="1" applyFill="0" applyBorder="0" applyAlignment="1" applyProtection="0"/>
  </cellStyleXfs>
  <cellXfs count="74">
    <xf numFmtId="0" fontId="0" fillId="0" borderId="0" xfId="0"/>
    <xf numFmtId="0" fontId="0" fillId="0" borderId="0" xfId="0"/>
    <xf numFmtId="0" fontId="0" fillId="4" borderId="3" xfId="0" applyFill="1" applyBorder="1"/>
    <xf numFmtId="0" fontId="0" fillId="5" borderId="4" xfId="0" applyFill="1" applyBorder="1"/>
    <xf numFmtId="0" fontId="0" fillId="6" borderId="5" xfId="0" applyFill="1" applyBorder="1"/>
    <xf numFmtId="0" fontId="0" fillId="7" borderId="6" xfId="0" applyFill="1" applyBorder="1"/>
    <xf numFmtId="0" fontId="0" fillId="8" borderId="7" xfId="0" applyFill="1" applyBorder="1"/>
    <xf numFmtId="0" fontId="0" fillId="9" borderId="8" xfId="0" applyFill="1" applyBorder="1"/>
    <xf numFmtId="0" fontId="0" fillId="10" borderId="9" xfId="0" applyFill="1" applyBorder="1"/>
    <xf numFmtId="0" fontId="0" fillId="11" borderId="10" xfId="0" applyFill="1" applyBorder="1"/>
    <xf numFmtId="49" fontId="2" fillId="12" borderId="11" xfId="0" applyNumberFormat="1" applyFont="1" applyFill="1" applyBorder="1" applyAlignment="1">
      <alignment horizontal="left"/>
    </xf>
    <xf numFmtId="49" fontId="3" fillId="13" borderId="12" xfId="0" applyNumberFormat="1" applyFont="1" applyFill="1" applyBorder="1" applyAlignment="1">
      <alignment horizontal="left" wrapText="1"/>
    </xf>
    <xf numFmtId="0" fontId="3" fillId="14" borderId="13" xfId="0" applyFont="1" applyFill="1" applyAlignment="1">
      <alignment horizontal="left" wrapText="1"/>
    </xf>
    <xf numFmtId="0" fontId="0" fillId="14" borderId="13" xfId="0" applyFill="1"/>
    <xf numFmtId="0" fontId="0" fillId="15" borderId="14" xfId="0" applyFill="1" applyBorder="1"/>
    <xf numFmtId="0" fontId="3" fillId="13" borderId="12" xfId="0" applyFont="1" applyFill="1" applyBorder="1" applyAlignment="1">
      <alignment wrapText="1"/>
    </xf>
    <xf numFmtId="49" fontId="4" fillId="14" borderId="13" xfId="0" applyNumberFormat="1" applyFont="1" applyFill="1" applyAlignment="1">
      <alignment horizontal="left" vertical="center" wrapText="1"/>
    </xf>
    <xf numFmtId="0" fontId="4" fillId="14" borderId="13" xfId="0" applyFont="1" applyFill="1" applyAlignment="1">
      <alignment horizontal="left" vertical="center" wrapText="1"/>
    </xf>
    <xf numFmtId="0" fontId="0" fillId="16" borderId="15" xfId="0" applyFill="1" applyBorder="1"/>
    <xf numFmtId="49" fontId="5" fillId="14" borderId="13" xfId="0" applyNumberFormat="1" applyFont="1" applyFill="1" applyAlignment="1">
      <alignment horizontal="left"/>
    </xf>
    <xf numFmtId="0" fontId="5" fillId="15" borderId="14" xfId="0" applyFont="1" applyFill="1" applyBorder="1" applyAlignment="1">
      <alignment horizontal="right"/>
    </xf>
    <xf numFmtId="0" fontId="0" fillId="17" borderId="16" xfId="0" applyFill="1" applyBorder="1" applyAlignment="1">
      <alignment horizontal="center"/>
    </xf>
    <xf numFmtId="3" fontId="0" fillId="17" borderId="16" xfId="0" applyNumberFormat="1" applyFill="1" applyBorder="1" applyAlignment="1">
      <alignment horizontal="center"/>
    </xf>
    <xf numFmtId="0" fontId="6" fillId="11" borderId="10" xfId="0" applyFont="1" applyFill="1" applyBorder="1" applyAlignment="1">
      <alignment horizontal="left"/>
    </xf>
    <xf numFmtId="0" fontId="5" fillId="14" borderId="13" xfId="0" applyFont="1" applyFill="1" applyAlignment="1">
      <alignment horizontal="left"/>
    </xf>
    <xf numFmtId="0" fontId="0" fillId="18" borderId="17" xfId="0" applyFill="1" applyBorder="1" applyAlignment="1">
      <alignment horizontal="center"/>
    </xf>
    <xf numFmtId="164" fontId="5" fillId="17" borderId="16" xfId="0" applyNumberFormat="1" applyFont="1" applyFill="1" applyBorder="1" applyAlignment="1">
      <alignment horizontal="center"/>
    </xf>
    <xf numFmtId="49" fontId="6" fillId="11" borderId="10" xfId="0" applyNumberFormat="1" applyFont="1" applyFill="1" applyBorder="1" applyAlignment="1">
      <alignment horizontal="left"/>
    </xf>
    <xf numFmtId="0" fontId="0" fillId="19" borderId="18" xfId="0" applyFill="1" applyBorder="1"/>
    <xf numFmtId="0" fontId="0" fillId="20" borderId="19" xfId="0" applyFill="1" applyBorder="1"/>
    <xf numFmtId="0" fontId="0" fillId="18" borderId="17" xfId="0" applyFill="1" applyBorder="1"/>
    <xf numFmtId="0" fontId="0" fillId="21" borderId="20" xfId="0" applyFill="1" applyBorder="1"/>
    <xf numFmtId="49" fontId="0" fillId="22" borderId="21" xfId="0" applyNumberFormat="1" applyFill="1" applyBorder="1"/>
    <xf numFmtId="0" fontId="0" fillId="23" borderId="22" xfId="0" applyFill="1" applyBorder="1"/>
    <xf numFmtId="165" fontId="0" fillId="23" borderId="22" xfId="0" applyNumberFormat="1" applyFill="1" applyBorder="1"/>
    <xf numFmtId="166" fontId="0" fillId="23" borderId="22" xfId="0" applyNumberFormat="1" applyFill="1" applyBorder="1"/>
    <xf numFmtId="167" fontId="0" fillId="23" borderId="22" xfId="0" applyNumberFormat="1" applyFill="1" applyBorder="1"/>
    <xf numFmtId="0" fontId="0" fillId="0" borderId="23" xfId="0" applyFill="1" applyBorder="1"/>
    <xf numFmtId="49" fontId="0" fillId="23" borderId="22" xfId="0" applyNumberFormat="1" applyFill="1" applyBorder="1"/>
    <xf numFmtId="0" fontId="0" fillId="0" borderId="24" xfId="0" applyFill="1" applyBorder="1"/>
    <xf numFmtId="0" fontId="0" fillId="0" borderId="25" xfId="0" applyFill="1" applyBorder="1"/>
    <xf numFmtId="49" fontId="5" fillId="0" borderId="26" xfId="0" applyNumberFormat="1" applyFont="1" applyFill="1" applyBorder="1"/>
    <xf numFmtId="49" fontId="5" fillId="0" borderId="27" xfId="0" applyNumberFormat="1" applyFont="1" applyFill="1" applyBorder="1"/>
    <xf numFmtId="0" fontId="5" fillId="0" borderId="25" xfId="0" applyFont="1" applyFill="1" applyBorder="1"/>
    <xf numFmtId="14" fontId="0" fillId="0" borderId="28" xfId="0" applyNumberFormat="1" applyFill="1" applyBorder="1"/>
    <xf numFmtId="49" fontId="0" fillId="0" borderId="28" xfId="0" applyNumberFormat="1" applyFill="1" applyBorder="1"/>
    <xf numFmtId="165" fontId="0" fillId="0" borderId="28" xfId="0" applyNumberFormat="1" applyFill="1" applyBorder="1"/>
    <xf numFmtId="166" fontId="0" fillId="0" borderId="28" xfId="0" applyNumberFormat="1" applyFill="1" applyBorder="1"/>
    <xf numFmtId="167" fontId="0" fillId="0" borderId="28" xfId="0" applyNumberFormat="1" applyFill="1" applyBorder="1"/>
    <xf numFmtId="0" fontId="0" fillId="0" borderId="28" xfId="0" applyFill="1" applyBorder="1"/>
    <xf numFmtId="14" fontId="0" fillId="0" borderId="25" xfId="0" applyNumberFormat="1" applyFill="1" applyBorder="1"/>
    <xf numFmtId="49" fontId="0" fillId="0" borderId="25" xfId="0" applyNumberFormat="1" applyFill="1" applyBorder="1"/>
    <xf numFmtId="165" fontId="0" fillId="0" borderId="25" xfId="0" applyNumberFormat="1" applyFill="1" applyBorder="1"/>
    <xf numFmtId="166" fontId="0" fillId="0" borderId="25" xfId="0" applyNumberFormat="1" applyFill="1" applyBorder="1"/>
    <xf numFmtId="167" fontId="0" fillId="0" borderId="25" xfId="0" applyNumberFormat="1" applyFill="1" applyBorder="1"/>
    <xf numFmtId="0" fontId="0" fillId="0" borderId="25" xfId="0" applyFill="1" applyBorder="1"/>
    <xf numFmtId="168" fontId="0" fillId="0" borderId="25" xfId="0" applyNumberFormat="1" applyFill="1" applyBorder="1"/>
    <xf numFmtId="169" fontId="0" fillId="0" borderId="25" xfId="0" applyNumberFormat="1" applyFill="1" applyBorder="1"/>
    <xf numFmtId="170" fontId="0" fillId="0" borderId="25" xfId="0" applyNumberFormat="1" applyFill="1" applyBorder="1"/>
    <xf numFmtId="171" fontId="0" fillId="0" borderId="25" xfId="0" applyNumberFormat="1" applyFill="1" applyBorder="1"/>
    <xf numFmtId="0" fontId="0" fillId="14" borderId="13" xfId="0" applyFill="1"/>
    <xf numFmtId="49" fontId="5" fillId="30" borderId="29" xfId="0" applyNumberFormat="1" applyFont="1" applyFill="1" applyBorder="1"/>
    <xf numFmtId="165" fontId="0" fillId="31" borderId="30" xfId="0" applyNumberFormat="1" applyFill="1" applyBorder="1"/>
    <xf numFmtId="166" fontId="0" fillId="31" borderId="30" xfId="0" applyNumberFormat="1" applyFill="1" applyBorder="1"/>
    <xf numFmtId="167" fontId="0" fillId="31" borderId="30" xfId="0" applyNumberFormat="1" applyFill="1" applyBorder="1"/>
    <xf numFmtId="165" fontId="0" fillId="32" borderId="31" xfId="0" applyNumberFormat="1" applyFill="1" applyBorder="1"/>
    <xf numFmtId="166" fontId="0" fillId="32" borderId="31" xfId="0" applyNumberFormat="1" applyFill="1" applyBorder="1"/>
    <xf numFmtId="167" fontId="0" fillId="32" borderId="31" xfId="0" applyNumberFormat="1" applyFill="1" applyBorder="1"/>
    <xf numFmtId="168" fontId="0" fillId="32" borderId="31" xfId="0" applyNumberFormat="1" applyFill="1" applyBorder="1"/>
    <xf numFmtId="169" fontId="0" fillId="32" borderId="31" xfId="0" applyNumberFormat="1" applyFill="1" applyBorder="1"/>
    <xf numFmtId="170" fontId="0" fillId="32" borderId="31" xfId="0" applyNumberFormat="1" applyFill="1" applyBorder="1"/>
    <xf numFmtId="171" fontId="0" fillId="32" borderId="31" xfId="0" applyNumberFormat="1" applyFill="1" applyBorder="1"/>
    <xf numFmtId="0" fontId="0" fillId="0" borderId="0" xfId="0" applyAlignment="1" applyProtection="1">
      <alignment vertical="center" wrapText="1"/>
      <protection locked="0" hidden="0"/>
    </xf>
    <xf numFmtId="0" fontId="0" fillId="0" borderId="0" xfId="0" applyAlignment="1">
      <alignment horizontal="center" vertical="center"/>
    </xf>
  </cellXfs>
  <cellStyles count="1">
    <cellStyle name="Normal" xfId="0" builtinId="0" customBuiltin="1"/>
  </cellStyles>
  <tableStyles count="0"/>
  <extLst>
    <ext uri="smNativeData">
      <pm:charStyles xmlns:pm="smNativeData" id="1549715488" count="1">
        <pm:charStyle name="Normal" fontId="0" Id="1"/>
      </pm:charStyles>
      <pm:colors xmlns:pm="smNativeData" id="1549715488" count="6">
        <pm:color name="Farbe 24" rgb="FDA507"/>
        <pm:color name="Farbe 25" rgb="5E88B1"/>
        <pm:color name="Farbe 26" rgb="EEF3F4"/>
        <pm:color name="Farbe 27" rgb="E7E6E6"/>
        <pm:color name="Farbe 28" rgb="AAAAAA"/>
        <pm:color name="Farbe 29" rgb="D8D8D8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1</xdr:row>
      <xdr:rowOff>85725</xdr:rowOff>
    </xdr:from>
    <xdr:to>
      <xdr:col>2</xdr:col>
      <xdr:colOff>1535430</xdr:colOff>
      <xdr:row>4</xdr:row>
      <xdr:rowOff>106045</xdr:rowOff>
    </xdr:to>
    <xdr:pic macro="">
      <xdr:nvPicPr>
        <xdr:cNvPr id="2" name="Picture 2" descr="Picture 2"/>
        <xdr:cNvPicPr>
          <a:picLocks noChangeAspect="1"/>
          <a:extLst>
            <a:ext uri="smNativeData">
              <pm:smNativeData xmlns:pm="smNativeData" val="SMDATA_13_IMheXBMAAAAlAAAAEQAAAK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CHAwAAAAAAAAAAAABkAAAAZAAAAAEAAAAjAAAABAAAAGQAAAAXAAAAFAAAAAAAAAAAAAAA/38AAP9/AAAAAAAACQAAAAQAAAAAAAAADAAAABAAAAAAAAAAAAAAAAAAAAAAAAAAHgAAAGgAAAAAAAAAAAAAAAAAAAAAAAAAAAAAABAnAAAQJwAAAAAAAAAAAAAAAAAAAAAAAAAAAAAAAAAAAAAAAAAAAAAUAAAAAAAAAMDA/wAAAAAAZAAAADIAAAAAAAAAZAAAAAAAAAB/f38ACgAAACEAAAAwAAAALAAAAAEAAAABAAAAzQGTAwQAAAACAAAAOgKzA7IBAADCAQAAggkAAKQDAAAAAAAA"/>
            </a:ext>
          </a:extLst>
        </xdr:cNvPicPr>
      </xdr:nvPicPr>
      <xdr:blipFill>
        <a:blip xmlns:r="http://schemas.openxmlformats.org/officeDocument/2006/relationships" r:embed="rId1"/>
        <a:srcRect l="0" t="0" r="9030" b="0"/>
        <a:stretch>
          <a:fillRect/>
        </a:stretch>
      </xdr:blipFill>
      <xdr:spPr>
        <a:xfrm>
          <a:off x="275590" y="285750"/>
          <a:ext cx="1545590" cy="59182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prstDash val="solid"/>
          <a:headEnd type="none" w="med" len="med"/>
          <a:tailEnd type="none" w="med" len="med"/>
        </a:ln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0"/>
  <sheetViews>
    <sheetView showGridLines="0" tabSelected="1" view="normal" workbookViewId="0">
      <selection activeCell="E11" sqref="E11"/>
    </sheetView>
  </sheetViews>
  <sheetFormatPr defaultRowHeight="15" customHeight="1"/>
  <cols>
    <col min="1" max="1" width="2.669643" customWidth="1" style="1"/>
    <col min="2" max="2" width="1.348214" customWidth="1" style="1"/>
    <col min="3" max="3" width="23.348214" customWidth="1" style="1"/>
    <col min="4" max="4" width="17.500000" customWidth="1" style="1"/>
    <col min="5" max="5" width="22.848214" customWidth="1" style="1"/>
    <col min="6" max="9" width="15.669643" customWidth="1" style="1"/>
    <col min="10" max="10" width="1.348214" customWidth="1" style="1"/>
    <col min="11" max="13" width="8.848214" customWidth="1" style="1"/>
    <col min="14" max="14" width="15.812500" customWidth="1" style="1"/>
    <col min="15" max="256" width="8.848214" customWidth="1" style="1"/>
  </cols>
  <sheetData>
    <row r="1" spans="1:14" ht="15.75" customHeight="1">
      <c r="A1" s="2"/>
      <c r="B1" s="3"/>
      <c r="C1" s="3"/>
      <c r="D1" s="3"/>
      <c r="E1" s="3"/>
      <c r="F1" s="3"/>
      <c r="G1" s="3"/>
      <c r="H1" s="3"/>
      <c r="I1" s="3"/>
      <c r="J1" s="4"/>
    </row>
    <row r="2" spans="1:10" ht="15" customHeight="1">
      <c r="A2" s="5"/>
      <c r="B2" s="6"/>
      <c r="C2" s="7"/>
      <c r="D2" s="7"/>
      <c r="E2" s="7"/>
      <c r="F2" s="7"/>
      <c r="G2" s="7"/>
      <c r="H2" s="7"/>
      <c r="I2" s="7"/>
      <c r="J2" s="8"/>
    </row>
    <row r="3" spans="1:14" ht="15" customHeight="1">
      <c r="A3" s="5"/>
      <c r="B3" s="9"/>
      <c r="C3" s="10" t="str">
        <f>IFERROR(VLOOKUP(E10,'Lookup Tables'!R1:S18,2,FALSE),"")</f>
        <v>Amazon.com</v>
      </c>
      <c r="D3" s="11" t="s">
        <v>0</v>
      </c>
      <c r="E3" s="12"/>
      <c r="F3" s="13"/>
      <c r="G3" s="13"/>
      <c r="H3" s="13"/>
      <c r="I3" s="13"/>
      <c r="J3" s="14"/>
    </row>
    <row r="4" spans="1:14" ht="15" customHeight="1">
      <c r="A4" s="5"/>
      <c r="B4" s="9"/>
      <c r="C4" s="10" t="str">
        <f>IFERROR(VLOOKUP(C3,'Lookup Tables'!U1:V18,2,FALSE),"")</f>
        <v>USD</v>
      </c>
      <c r="D4" s="15"/>
      <c r="E4" s="13"/>
      <c r="F4" s="13"/>
      <c r="G4" s="13"/>
      <c r="H4" s="13"/>
      <c r="I4" s="13"/>
      <c r="J4" s="14"/>
    </row>
    <row r="5" spans="1:14" ht="15" customHeight="1">
      <c r="A5" s="5"/>
      <c r="B5" s="9"/>
      <c r="C5" s="13"/>
      <c r="D5" s="13"/>
      <c r="E5" s="13"/>
      <c r="F5" s="13"/>
      <c r="G5" s="13"/>
      <c r="H5" s="13"/>
      <c r="I5" s="13"/>
      <c r="J5" s="14"/>
    </row>
    <row r="6" spans="1:14" ht="30" customHeight="1">
      <c r="A6" s="5"/>
      <c r="B6" s="9"/>
      <c r="C6" s="16" t="s">
        <v>1</v>
      </c>
      <c r="D6" s="17"/>
      <c r="E6" s="17"/>
      <c r="F6" s="17"/>
      <c r="G6" s="17"/>
      <c r="H6" s="17"/>
      <c r="I6" s="17"/>
      <c r="J6" s="14"/>
    </row>
    <row r="7" spans="1:10" ht="15" customHeight="1">
      <c r="A7" s="5"/>
      <c r="B7" s="9"/>
      <c r="C7" s="13"/>
      <c r="D7" s="13"/>
      <c r="E7" s="18"/>
      <c r="F7" s="13"/>
      <c r="G7" s="13"/>
      <c r="H7" s="13"/>
      <c r="I7" s="13"/>
      <c r="J7" s="14"/>
    </row>
    <row r="8" spans="1:14" ht="15.75" customHeight="1">
      <c r="A8" s="5"/>
      <c r="B8" s="9"/>
      <c r="C8" s="19" t="s">
        <v>2</v>
      </c>
      <c r="D8" s="20"/>
      <c r="E8" s="21" t="s">
        <v>3</v>
      </c>
      <c r="F8" s="9"/>
      <c r="G8" s="13"/>
      <c r="H8" s="13"/>
      <c r="I8" s="13"/>
      <c r="J8" s="14"/>
      <c r="N8" s="45"/>
    </row>
    <row r="9" spans="1:14" ht="15.75" customHeight="1">
      <c r="A9" s="5"/>
      <c r="B9" s="9"/>
      <c r="C9" s="19" t="s">
        <v>4</v>
      </c>
      <c r="D9" s="14"/>
      <c r="E9" s="22" t="n">
        <v>500</v>
      </c>
      <c r="F9" s="23"/>
      <c r="G9" s="13"/>
      <c r="H9" s="13"/>
      <c r="I9" s="13"/>
      <c r="J9" s="14"/>
      <c r="N9" s="51"/>
    </row>
    <row r="10" spans="1:14" ht="15.75" customHeight="1">
      <c r="A10" s="5"/>
      <c r="B10" s="9"/>
      <c r="C10" s="19" t="s">
        <v>5</v>
      </c>
      <c r="D10" s="14"/>
      <c r="E10" s="73" t="s">
        <v>6</v>
      </c>
      <c r="F10" s="9"/>
      <c r="G10" s="13"/>
      <c r="H10" s="13"/>
      <c r="I10" s="13"/>
      <c r="J10" s="14"/>
      <c r="N10" s="51"/>
    </row>
    <row r="11" spans="1:14" ht="15.75" customHeight="1">
      <c r="A11" s="5"/>
      <c r="B11" s="9"/>
      <c r="C11" s="19" t="s">
        <v>7</v>
      </c>
      <c r="D11" s="14"/>
      <c r="E11" s="21" t="n">
        <v>25</v>
      </c>
      <c r="F11" s="23"/>
      <c r="G11" s="13"/>
      <c r="H11" s="13"/>
      <c r="I11" s="13"/>
      <c r="J11" s="14"/>
      <c r="N11" s="51"/>
    </row>
    <row r="12" spans="1:10" ht="15.75" customHeight="1">
      <c r="A12" s="5"/>
      <c r="B12" s="9"/>
      <c r="C12" s="24"/>
      <c r="D12" s="13"/>
      <c r="E12" s="25"/>
      <c r="F12" s="13"/>
      <c r="G12" s="13"/>
      <c r="H12" s="13"/>
      <c r="I12" s="13"/>
      <c r="J12" s="14"/>
    </row>
    <row r="13" spans="1:10" ht="15.75" customHeight="1">
      <c r="A13" s="5"/>
      <c r="B13" s="9"/>
      <c r="C13" s="19" t="s">
        <v>8</v>
      </c>
      <c r="D13" s="14"/>
      <c r="E13" s="26">
        <f>IFERROR(ROUNDUP(IF($E$11="",0,_xlfn.SUMIFS('Lookup Tables'!$G1:$G18,'Lookup Tables'!$C1:$C18,$E$8,'Lookup Tables'!$D1:$D18,$C$3,'Lookup Tables'!$E1:$E18,"&lt;="&amp;$E$9,'Lookup Tables'!$F1:$F18,"&gt;="&amp;$E$9)+(_xlfn.SUMIFS('Lookup Tables'!$H1:$H18,'Lookup Tables'!$C1:$C18,$E$8,'Lookup Tables'!$D1:$D18,$C$3,'Lookup Tables'!$E1:$E18,"&lt;="&amp;$E$9,'Lookup Tables'!$F1:$F18,"&gt;="&amp;$E$9)*$E$9)),2),0)</f>
        <v>6.84999999999999964</v>
      </c>
      <c r="F13" s="9"/>
      <c r="G13" s="13"/>
      <c r="H13" s="13"/>
      <c r="I13" s="13"/>
      <c r="J13" s="14"/>
    </row>
    <row r="14" spans="1:10" ht="15.75" customHeight="1">
      <c r="A14" s="5"/>
      <c r="B14" s="9"/>
      <c r="C14" s="19" t="s">
        <v>9</v>
      </c>
      <c r="D14" s="14"/>
      <c r="E14" s="26">
        <f>IFERROR(ROUNDUP($E$13/0.6,2),0)</f>
        <v>11.4199999999999999</v>
      </c>
      <c r="F14" s="9"/>
      <c r="G14" s="13"/>
      <c r="H14" s="13"/>
      <c r="I14" s="13"/>
      <c r="J14" s="14"/>
    </row>
    <row r="15" spans="1:10" ht="15.75" customHeight="1">
      <c r="A15" s="5"/>
      <c r="B15" s="9"/>
      <c r="C15" s="19" t="s">
        <v>10</v>
      </c>
      <c r="D15" s="14"/>
      <c r="E15" s="26">
        <f>IFERROR(ROUNDUP(IF($E$13=0,0,($E$11*0.6)-$E$13),2),0)</f>
        <v>8.15000000000000036</v>
      </c>
      <c r="F15" s="27" t="str">
        <f>IF($E$15&lt;0,"*Der Listenpreis liegt unter dem zulässigen Mindestlistenpreis","")</f>
        <v/>
      </c>
      <c r="G15" s="13"/>
      <c r="H15" s="13"/>
      <c r="I15" s="13"/>
      <c r="J15" s="14"/>
    </row>
    <row r="16" spans="1:10" ht="15.75" customHeight="1">
      <c r="A16" s="5"/>
      <c r="B16" s="9"/>
      <c r="C16" s="19" t="s">
        <v>11</v>
      </c>
      <c r="D16" s="14"/>
      <c r="E16" s="26">
        <f>IFERROR(ROUNDUP(IF($E$13=0,0,($E$11*0.4)-$E$13),2),0)</f>
        <v>3.14999999999999991</v>
      </c>
      <c r="F16" s="27" t="str">
        <f>IFERROR(IF($E$16&lt;0,"*Der Listenpreis ist für den erweiterten Vertrieb zu niedrig",""),"")</f>
        <v/>
      </c>
      <c r="G16" s="13"/>
      <c r="H16" s="13"/>
      <c r="I16" s="13"/>
      <c r="J16" s="14"/>
    </row>
    <row r="17" spans="1:10" ht="15.75" customHeight="1">
      <c r="A17" s="28"/>
      <c r="B17" s="29"/>
      <c r="C17" s="18"/>
      <c r="D17" s="18"/>
      <c r="E17" s="30"/>
      <c r="F17" s="18"/>
      <c r="G17" s="18"/>
      <c r="H17" s="18"/>
      <c r="I17" s="18"/>
      <c r="J17" s="31"/>
    </row>
    <row r="20" spans="2:11" ht="17.60" customHeight="1">
      <c r="B20" s="72"/>
      <c r="C20" s="72"/>
      <c r="D20" s="72"/>
      <c r="E20" s="72"/>
      <c r="F20" s="72"/>
      <c r="G20" s="72"/>
      <c r="H20" s="72"/>
      <c r="I20" s="72"/>
      <c r="J20" s="72"/>
      <c r="K20" s="72"/>
    </row>
  </sheetData>
  <mergeCells count="3">
    <mergeCell ref="D3:E3"/>
    <mergeCell ref="C6:I6"/>
    <mergeCell ref="B20:K20"/>
  </mergeCells>
  <dataValidations count="3">
    <dataValidation sqref="U3:U6" type="list" operator="between" errorStyle="stop" allowBlank="1" showInputMessage="1" showErrorMessage="1" view="0">
      <formula1>'Lookup Tables'!$U$3:$U$6</formula1>
    </dataValidation>
    <dataValidation sqref="E8" type="list" operator="between" errorStyle="stop" allowBlank="1" showInputMessage="1" showErrorMessage="1" view="0">
      <formula1>'Lookup Tables'!$U$22:$U$24</formula1>
    </dataValidation>
    <dataValidation sqref="E10" type="list" operator="between" errorStyle="stop" showInputMessage="1" showErrorMessage="1" view="0">
      <formula1>'Lookup Tables'!$U$3:$U$6</formula1>
    </dataValidation>
  </dataValidations>
  <printOptions>
    <extLst>
      <ext uri="smNativeData">
        <pm:pageFlags xmlns:pm="smNativeData" id="1549715488" printRowHead="0" printColHead="0" printHeadLine="0" printFootLine="1" autoHeightHeader="0" autoHeightFooter="0" fitToPageBoth="1"/>
      </ext>
    </extLst>
  </printOptions>
  <pageMargins left="0.700000" right="0.700000" top="0.750000" bottom="0.750000" header="0.300000" footer="0.300000"/>
  <pageSetup paperSize="9" scale="92" fitToWidth="1" fitToHeight="1" orientation="landscape"/>
  <headerFooter>
    <oddFooter>&amp;C&amp;"Helvetica Neue"&amp;12&amp;K000000&amp;P</oddFooter>
    <extLst>
      <ext uri="smNativeData">
        <pm:header xmlns:pm="smNativeData" id="1549715488" l="56" r="56" t="56" b="56" borderId="0" fillId="0" vertical="0"/>
        <pm:footer xmlns:pm="smNativeData" id="1549715488" l="56" r="56" t="56" b="56" borderId="0" fillId="0" vertical="2"/>
      </ext>
    </extLst>
  </headerFooter>
  <drawing r:id="rId1"/>
  <extLst>
    <ext uri="smNativeData">
      <pm:sheetPrefs xmlns:pm="smNativeData" day="154971548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V24"/>
  <sheetViews>
    <sheetView showGridLines="0" view="normal" topLeftCell="D1" workbookViewId="0">
      <selection activeCell="U27" sqref="U27"/>
    </sheetView>
  </sheetViews>
  <sheetFormatPr defaultRowHeight="15" customHeight="1"/>
  <cols>
    <col min="1" max="2" width="13.500000" customWidth="1" style="1"/>
    <col min="3" max="3" width="14.669643" customWidth="1" style="1"/>
    <col min="4" max="4" width="31.348214" customWidth="1" style="1"/>
    <col min="5" max="5" width="16.500000" customWidth="1" style="1"/>
    <col min="6" max="6" width="16.848214" customWidth="1" style="1"/>
    <col min="7" max="7" width="11.500000" customWidth="1" style="1"/>
    <col min="8" max="8" width="10.169643" customWidth="1" style="1"/>
    <col min="9" max="12" width="9.169643" customWidth="1" style="1"/>
    <col min="13" max="13" width="13.848214" customWidth="1" style="1"/>
    <col min="14" max="20" width="9.169643" customWidth="1" style="1"/>
    <col min="21" max="21" width="31.348214" customWidth="1" style="1"/>
    <col min="22" max="256" width="8.848214" customWidth="1" style="1"/>
  </cols>
  <sheetData>
    <row r="1" spans="1:22" ht="16" customHeight="1">
      <c r="A1" s="32" t="s">
        <v>12</v>
      </c>
      <c r="B1" s="33"/>
      <c r="C1" s="33"/>
      <c r="D1" s="33"/>
      <c r="E1" s="34"/>
      <c r="F1" s="34"/>
      <c r="G1" s="35"/>
      <c r="H1" s="36"/>
      <c r="I1" s="37"/>
      <c r="J1" s="38" t="s">
        <v>13</v>
      </c>
      <c r="K1" s="33"/>
      <c r="L1" s="33"/>
      <c r="M1" s="33"/>
      <c r="N1" s="39"/>
      <c r="O1" s="40"/>
      <c r="P1" s="40"/>
      <c r="Q1" s="40"/>
      <c r="R1" s="40"/>
      <c r="S1" s="40"/>
      <c r="T1" s="40"/>
      <c r="U1" s="40"/>
      <c r="V1" s="40"/>
    </row>
    <row r="2" spans="1:22" ht="16" customHeight="1">
      <c r="A2" s="41" t="s">
        <v>14</v>
      </c>
      <c r="B2" s="41" t="s">
        <v>15</v>
      </c>
      <c r="C2" s="41" t="s">
        <v>16</v>
      </c>
      <c r="D2" s="41" t="s">
        <v>17</v>
      </c>
      <c r="E2" s="41" t="s">
        <v>18</v>
      </c>
      <c r="F2" s="41" t="s">
        <v>19</v>
      </c>
      <c r="G2" s="41" t="s">
        <v>20</v>
      </c>
      <c r="H2" s="41" t="s">
        <v>21</v>
      </c>
      <c r="I2" s="40"/>
      <c r="J2" s="41" t="s">
        <v>14</v>
      </c>
      <c r="K2" s="41" t="s">
        <v>22</v>
      </c>
      <c r="L2" s="41" t="s">
        <v>23</v>
      </c>
      <c r="M2" s="41" t="s">
        <v>24</v>
      </c>
      <c r="N2" s="40"/>
      <c r="O2" s="42" t="s">
        <v>25</v>
      </c>
      <c r="P2" s="42" t="s">
        <v>26</v>
      </c>
      <c r="Q2" s="43"/>
      <c r="R2" s="42" t="s">
        <v>17</v>
      </c>
      <c r="S2" s="42" t="s">
        <v>27</v>
      </c>
      <c r="T2" s="40"/>
      <c r="U2" s="42" t="s">
        <v>27</v>
      </c>
      <c r="V2" s="42" t="s">
        <v>25</v>
      </c>
    </row>
    <row r="3" spans="1:22" ht="16" customHeight="1">
      <c r="A3" s="44" t="n">
        <v>43313</v>
      </c>
      <c r="B3" s="45" t="s">
        <v>28</v>
      </c>
      <c r="C3" s="45" t="s">
        <v>3</v>
      </c>
      <c r="D3" s="45" t="s">
        <v>6</v>
      </c>
      <c r="E3" s="46" t="n">
        <v>24</v>
      </c>
      <c r="F3" s="46" t="n">
        <v>109</v>
      </c>
      <c r="G3" s="47">
        <f>_xlfn.SUMIFS(Inputs!G$3:G$49,Inputs!$A$3:$A$49,$A3,Inputs!$C$3:$C$49,$C3,Inputs!$D$3:$D$49,$D3,Inputs!$E$3:$E$49,$E3,Inputs!$F$3:$F$49,$F3)</f>
        <v>2.14999999999999991</v>
      </c>
      <c r="H3" s="48">
        <f>_xlfn.SUMIFS(Inputs!H$3:H$49,Inputs!$A$3:$A$49,$A3,Inputs!$C$3:$C$49,$C3,Inputs!$D$3:$D$49,$D3,Inputs!$E$3:$E$49,$E3,Inputs!$F$3:$F$49,$F3)</f>
        <v>0</v>
      </c>
      <c r="I3" s="40"/>
      <c r="J3" s="44" t="n">
        <v>43313</v>
      </c>
      <c r="K3" s="45" t="s">
        <v>29</v>
      </c>
      <c r="L3" s="45" t="s">
        <v>30</v>
      </c>
      <c r="M3" s="49" t="n">
        <v>1.17139225820000004</v>
      </c>
      <c r="N3" s="40"/>
      <c r="O3" s="45" t="s">
        <v>30</v>
      </c>
      <c r="P3" s="45" t="s">
        <v>31</v>
      </c>
      <c r="Q3" s="40"/>
      <c r="R3" s="45" t="s">
        <v>6</v>
      </c>
      <c r="S3" s="45" t="s">
        <v>6</v>
      </c>
      <c r="T3" s="40"/>
      <c r="U3" s="45" t="s">
        <v>6</v>
      </c>
      <c r="V3" s="45" t="s">
        <v>30</v>
      </c>
    </row>
    <row r="4" spans="1:22" ht="16" customHeight="1">
      <c r="A4" s="50" t="n">
        <v>43313</v>
      </c>
      <c r="B4" s="51" t="s">
        <v>32</v>
      </c>
      <c r="C4" s="51" t="s">
        <v>3</v>
      </c>
      <c r="D4" s="51" t="s">
        <v>6</v>
      </c>
      <c r="E4" s="52" t="n">
        <v>110</v>
      </c>
      <c r="F4" s="52" t="n">
        <v>828</v>
      </c>
      <c r="G4" s="53">
        <f>_xlfn.SUMIFS(Inputs!G$3:G$49,Inputs!$A$3:$A$49,$A4,Inputs!$C$3:$C$49,$C4,Inputs!$D$3:$D$49,$D4,Inputs!$E$3:$E$49,$E4,Inputs!$F$3:$F$49,$F4)</f>
        <v>0.85</v>
      </c>
      <c r="H4" s="54">
        <f>_xlfn.SUMIFS(Inputs!H$3:H$49,Inputs!$A$3:$A$49,$A4,Inputs!$C$3:$C$49,$C4,Inputs!$D$3:$D$49,$D4,Inputs!$E$3:$E$49,$E4,Inputs!$F$3:$F$49,$F4)</f>
        <v>0.0119999999999999996</v>
      </c>
      <c r="I4" s="40"/>
      <c r="J4" s="50" t="n">
        <v>43313</v>
      </c>
      <c r="K4" s="51" t="s">
        <v>29</v>
      </c>
      <c r="L4" s="51" t="s">
        <v>33</v>
      </c>
      <c r="M4" s="55" t="n">
        <v>0.892515821299999956</v>
      </c>
      <c r="N4" s="40"/>
      <c r="O4" s="51" t="s">
        <v>29</v>
      </c>
      <c r="P4" s="51" t="s">
        <v>34</v>
      </c>
      <c r="Q4" s="40"/>
      <c r="R4" s="51" t="s">
        <v>35</v>
      </c>
      <c r="S4" s="51" t="s">
        <v>35</v>
      </c>
      <c r="T4" s="40"/>
      <c r="U4" s="51" t="s">
        <v>35</v>
      </c>
      <c r="V4" s="51" t="s">
        <v>33</v>
      </c>
    </row>
    <row r="5" spans="1:22" ht="16" customHeight="1">
      <c r="A5" s="50" t="n">
        <v>43313</v>
      </c>
      <c r="B5" s="51" t="s">
        <v>28</v>
      </c>
      <c r="C5" s="51" t="s">
        <v>36</v>
      </c>
      <c r="D5" s="51" t="s">
        <v>6</v>
      </c>
      <c r="E5" s="52" t="n">
        <v>24</v>
      </c>
      <c r="F5" s="52" t="n">
        <v>41</v>
      </c>
      <c r="G5" s="53">
        <f>_xlfn.SUMIFS(Inputs!G$3:G$49,Inputs!$A$3:$A$49,$A5,Inputs!$C$3:$C$49,$C5,Inputs!$D$3:$D$49,$D5,Inputs!$E$3:$E$49,$E5,Inputs!$F$3:$F$49,$F5)</f>
        <v>3.64999999999999991</v>
      </c>
      <c r="H5" s="54">
        <f>_xlfn.SUMIFS(Inputs!H$3:H$49,Inputs!$A$3:$A$49,$A5,Inputs!$C$3:$C$49,$C5,Inputs!$D$3:$D$49,$D5,Inputs!$E$3:$E$49,$E5,Inputs!$F$3:$F$49,$F5)</f>
        <v>0</v>
      </c>
      <c r="I5" s="40"/>
      <c r="J5" s="50" t="n">
        <v>43313</v>
      </c>
      <c r="K5" s="51" t="s">
        <v>30</v>
      </c>
      <c r="L5" s="51" t="s">
        <v>29</v>
      </c>
      <c r="M5" s="55" t="n">
        <v>0.853800350700000088</v>
      </c>
      <c r="N5" s="40"/>
      <c r="O5" s="51" t="s">
        <v>33</v>
      </c>
      <c r="P5" s="51" t="s">
        <v>37</v>
      </c>
      <c r="Q5" s="40"/>
      <c r="R5" s="51" t="s">
        <v>38</v>
      </c>
      <c r="S5" s="51" t="s">
        <v>38</v>
      </c>
      <c r="T5" s="40"/>
      <c r="U5" s="51" t="s">
        <v>38</v>
      </c>
      <c r="V5" s="51" t="s">
        <v>29</v>
      </c>
    </row>
    <row r="6" spans="1:22" ht="16" customHeight="1">
      <c r="A6" s="50" t="n">
        <v>43313</v>
      </c>
      <c r="B6" s="51" t="s">
        <v>32</v>
      </c>
      <c r="C6" s="51" t="s">
        <v>36</v>
      </c>
      <c r="D6" s="51" t="s">
        <v>6</v>
      </c>
      <c r="E6" s="52" t="n">
        <v>42</v>
      </c>
      <c r="F6" s="52" t="n">
        <v>500</v>
      </c>
      <c r="G6" s="53">
        <f>_xlfn.SUMIFS(Inputs!G$3:G$49,Inputs!$A$3:$A$49,$A6,Inputs!$C$3:$C$49,$C6,Inputs!$D$3:$D$49,$D6,Inputs!$E$3:$E$49,$E6,Inputs!$F$3:$F$49,$F6)</f>
        <v>0.85</v>
      </c>
      <c r="H6" s="54">
        <f>_xlfn.SUMIFS(Inputs!H$3:H$49,Inputs!$A$3:$A$49,$A6,Inputs!$C$3:$C$49,$C6,Inputs!$D$3:$D$49,$D6,Inputs!$E$3:$E$49,$E6,Inputs!$F$3:$F$49,$F6)</f>
        <v>0.0700000000000000089</v>
      </c>
      <c r="I6" s="40"/>
      <c r="J6" s="50" t="n">
        <v>43313</v>
      </c>
      <c r="K6" s="51" t="s">
        <v>30</v>
      </c>
      <c r="L6" s="51" t="s">
        <v>33</v>
      </c>
      <c r="M6" s="55" t="n">
        <v>0.760455117100000066</v>
      </c>
      <c r="N6" s="40"/>
      <c r="O6" s="40"/>
      <c r="P6" s="40"/>
      <c r="Q6" s="40"/>
      <c r="R6" s="51" t="s">
        <v>39</v>
      </c>
      <c r="S6" s="51" t="s">
        <v>40</v>
      </c>
      <c r="T6" s="40"/>
      <c r="U6" s="51" t="s">
        <v>40</v>
      </c>
      <c r="V6" s="51" t="s">
        <v>29</v>
      </c>
    </row>
    <row r="7" spans="1:22" ht="16" customHeight="1">
      <c r="A7" s="50" t="n">
        <v>43313</v>
      </c>
      <c r="B7" s="51" t="s">
        <v>28</v>
      </c>
      <c r="C7" s="51" t="s">
        <v>3</v>
      </c>
      <c r="D7" s="51" t="s">
        <v>35</v>
      </c>
      <c r="E7" s="52" t="n">
        <v>24</v>
      </c>
      <c r="F7" s="52" t="n">
        <v>109</v>
      </c>
      <c r="G7" s="56">
        <f>_xlfn.SUMIFS(Inputs!G$3:G$49,Inputs!$A$3:$A$49,$A7,Inputs!$C$3:$C$49,$C7,Inputs!$D$3:$D$49,$D7,Inputs!$E$3:$E$49,$E7,Inputs!$F$3:$F$49,$F7)</f>
        <v>1.7</v>
      </c>
      <c r="H7" s="57">
        <f>_xlfn.SUMIFS(Inputs!H$3:H$49,Inputs!$A$3:$A$49,$A7,Inputs!$C$3:$C$49,$C7,Inputs!$D$3:$D$49,$D7,Inputs!$E$3:$E$49,$E7,Inputs!$F$3:$F$49,$F7)</f>
        <v>0</v>
      </c>
      <c r="I7" s="40"/>
      <c r="J7" s="50" t="n">
        <v>43313</v>
      </c>
      <c r="K7" s="51" t="s">
        <v>33</v>
      </c>
      <c r="L7" s="51" t="s">
        <v>30</v>
      </c>
      <c r="M7" s="55" t="n">
        <v>1.31319763619999996</v>
      </c>
      <c r="N7" s="40"/>
      <c r="O7" s="40"/>
      <c r="P7" s="40"/>
      <c r="Q7" s="40"/>
      <c r="R7" s="51" t="s">
        <v>41</v>
      </c>
      <c r="S7" s="51" t="s">
        <v>40</v>
      </c>
      <c r="T7" s="40"/>
      <c r="U7" s="40"/>
      <c r="V7" s="40"/>
    </row>
    <row r="8" spans="1:22" ht="16" customHeight="1">
      <c r="A8" s="50" t="n">
        <v>43313</v>
      </c>
      <c r="B8" s="51" t="s">
        <v>32</v>
      </c>
      <c r="C8" s="51" t="s">
        <v>3</v>
      </c>
      <c r="D8" s="51" t="s">
        <v>35</v>
      </c>
      <c r="E8" s="52" t="n">
        <v>110</v>
      </c>
      <c r="F8" s="52" t="n">
        <v>828</v>
      </c>
      <c r="G8" s="56">
        <f>_xlfn.SUMIFS(Inputs!G$3:G$49,Inputs!$A$3:$A$49,$A8,Inputs!$C$3:$C$49,$C8,Inputs!$D$3:$D$49,$D8,Inputs!$E$3:$E$49,$E8,Inputs!$F$3:$F$49,$F8)</f>
        <v>0.7</v>
      </c>
      <c r="H8" s="57">
        <f>_xlfn.SUMIFS(Inputs!H$3:H$49,Inputs!$A$3:$A$49,$A8,Inputs!$C$3:$C$49,$C8,Inputs!$D$3:$D$49,$D8,Inputs!$E$3:$E$49,$E8,Inputs!$F$3:$F$49,$F8)</f>
        <v>0.01</v>
      </c>
      <c r="I8" s="40"/>
      <c r="J8" s="50" t="n">
        <v>43313</v>
      </c>
      <c r="K8" s="51" t="s">
        <v>33</v>
      </c>
      <c r="L8" s="51" t="s">
        <v>29</v>
      </c>
      <c r="M8" s="55" t="n">
        <v>1.12042831740000004</v>
      </c>
      <c r="N8" s="40"/>
      <c r="O8" s="40"/>
      <c r="P8" s="40"/>
      <c r="Q8" s="40"/>
      <c r="R8" s="51" t="s">
        <v>42</v>
      </c>
      <c r="S8" s="51" t="s">
        <v>40</v>
      </c>
      <c r="T8" s="40"/>
      <c r="U8" s="40"/>
      <c r="V8" s="40"/>
    </row>
    <row r="9" spans="1:22" ht="16" customHeight="1">
      <c r="A9" s="50" t="n">
        <v>43313</v>
      </c>
      <c r="B9" s="51" t="s">
        <v>28</v>
      </c>
      <c r="C9" s="51" t="s">
        <v>36</v>
      </c>
      <c r="D9" s="51" t="s">
        <v>35</v>
      </c>
      <c r="E9" s="52" t="n">
        <v>24</v>
      </c>
      <c r="F9" s="52" t="n">
        <v>41</v>
      </c>
      <c r="G9" s="56">
        <f>_xlfn.SUMIFS(Inputs!G$3:G$49,Inputs!$A$3:$A$49,$A9,Inputs!$C$3:$C$49,$C9,Inputs!$D$3:$D$49,$D9,Inputs!$E$3:$E$49,$E9,Inputs!$F$3:$F$49,$F9)</f>
        <v>2.04999999999999982</v>
      </c>
      <c r="H9" s="57">
        <f>_xlfn.SUMIFS(Inputs!H$3:H$49,Inputs!$A$3:$A$49,$A9,Inputs!$C$3:$C$49,$C9,Inputs!$D$3:$D$49,$D9,Inputs!$E$3:$E$49,$E9,Inputs!$F$3:$F$49,$F9)</f>
        <v>0</v>
      </c>
      <c r="I9" s="40"/>
      <c r="J9" s="50" t="n">
        <v>43313</v>
      </c>
      <c r="K9" s="51" t="s">
        <v>30</v>
      </c>
      <c r="L9" s="51" t="s">
        <v>30</v>
      </c>
      <c r="M9" s="55">
        <f>_xlfn.SUMIFS(Inputs!M$3:M$49,Inputs!$J$3:$J$49,$J9,Inputs!$K$3:$K$49,$K9,Inputs!$L$3:$L$49,$L9)</f>
        <v>1</v>
      </c>
      <c r="N9" s="40"/>
      <c r="O9" s="40"/>
      <c r="P9" s="40"/>
      <c r="Q9" s="40"/>
      <c r="R9" s="40"/>
      <c r="S9" s="40"/>
      <c r="T9" s="40"/>
      <c r="U9" s="40"/>
      <c r="V9" s="40"/>
    </row>
    <row r="10" spans="1:22" ht="16" customHeight="1">
      <c r="A10" s="50" t="n">
        <v>43313</v>
      </c>
      <c r="B10" s="51" t="s">
        <v>32</v>
      </c>
      <c r="C10" s="51" t="s">
        <v>36</v>
      </c>
      <c r="D10" s="51" t="s">
        <v>35</v>
      </c>
      <c r="E10" s="52" t="n">
        <v>42</v>
      </c>
      <c r="F10" s="52" t="n">
        <v>500</v>
      </c>
      <c r="G10" s="56">
        <f>_xlfn.SUMIFS(Inputs!G$3:G$49,Inputs!$A$3:$A$49,$A10,Inputs!$C$3:$C$49,$C10,Inputs!$D$3:$D$49,$D10,Inputs!$E$3:$E$49,$E10,Inputs!$F$3:$F$49,$F10)</f>
        <v>0.7</v>
      </c>
      <c r="H10" s="57">
        <f>_xlfn.SUMIFS(Inputs!H$3:H$49,Inputs!$A$3:$A$49,$A10,Inputs!$C$3:$C$49,$C10,Inputs!$D$3:$D$49,$D10,Inputs!$E$3:$E$49,$E10,Inputs!$F$3:$F$49,$F10)</f>
        <v>0.045</v>
      </c>
      <c r="I10" s="40"/>
      <c r="J10" s="50" t="n">
        <v>43313</v>
      </c>
      <c r="K10" s="51" t="s">
        <v>33</v>
      </c>
      <c r="L10" s="51" t="s">
        <v>33</v>
      </c>
      <c r="M10" s="55">
        <f>_xlfn.SUMIFS(Inputs!M$3:M$49,Inputs!$J$3:$J$49,$J10,Inputs!$K$3:$K$49,$K10,Inputs!$L$3:$L$49,$L10)</f>
        <v>1</v>
      </c>
      <c r="N10" s="40"/>
      <c r="O10" s="40"/>
      <c r="P10" s="40"/>
      <c r="Q10" s="40"/>
      <c r="R10" s="40"/>
      <c r="S10" s="40"/>
      <c r="T10" s="40"/>
      <c r="U10" s="40"/>
      <c r="V10" s="40"/>
    </row>
    <row r="11" spans="1:22" ht="16" customHeight="1">
      <c r="A11" s="50" t="n">
        <v>43313</v>
      </c>
      <c r="B11" s="51" t="s">
        <v>28</v>
      </c>
      <c r="C11" s="51" t="s">
        <v>3</v>
      </c>
      <c r="D11" s="51" t="s">
        <v>38</v>
      </c>
      <c r="E11" s="52" t="n">
        <v>24</v>
      </c>
      <c r="F11" s="52" t="n">
        <v>109</v>
      </c>
      <c r="G11" s="58">
        <f>_xlfn.SUMIFS(Inputs!G$3:G$49,Inputs!$A$3:$A$49,$A11,Inputs!$C$3:$C$49,$C11,Inputs!$D$3:$D$49,$D11,Inputs!$E$3:$E$49,$E11,Inputs!$F$3:$F$49,$F11)</f>
        <v>1.9</v>
      </c>
      <c r="H11" s="59">
        <f>_xlfn.SUMIFS(Inputs!H$3:H$49,Inputs!$A$3:$A$49,$A11,Inputs!$C$3:$C$49,$C11,Inputs!$D$3:$D$49,$D11,Inputs!$E$3:$E$49,$E11,Inputs!$F$3:$F$49,$F11)</f>
        <v>0</v>
      </c>
      <c r="I11" s="40"/>
      <c r="J11" s="50" t="n">
        <v>43313</v>
      </c>
      <c r="K11" s="51" t="s">
        <v>29</v>
      </c>
      <c r="L11" s="51" t="s">
        <v>29</v>
      </c>
      <c r="M11" s="55">
        <f>_xlfn.SUMIFS(Inputs!M$3:M$49,Inputs!$J$3:$J$49,$J11,Inputs!$K$3:$K$49,$K11,Inputs!$L$3:$L$49,$L11)</f>
        <v>1</v>
      </c>
      <c r="N11" s="40"/>
      <c r="O11" s="40"/>
      <c r="P11" s="40"/>
      <c r="Q11" s="40"/>
      <c r="R11" s="40"/>
      <c r="S11" s="40"/>
      <c r="T11" s="40"/>
      <c r="U11" s="40"/>
      <c r="V11" s="40"/>
    </row>
    <row r="12" spans="1:22" ht="16" customHeight="1">
      <c r="A12" s="50" t="n">
        <v>43313</v>
      </c>
      <c r="B12" s="51" t="s">
        <v>32</v>
      </c>
      <c r="C12" s="51" t="s">
        <v>3</v>
      </c>
      <c r="D12" s="51" t="s">
        <v>38</v>
      </c>
      <c r="E12" s="52" t="n">
        <v>110</v>
      </c>
      <c r="F12" s="52" t="n">
        <v>828</v>
      </c>
      <c r="G12" s="58">
        <f>_xlfn.SUMIFS(Inputs!G$3:G$49,Inputs!$A$3:$A$49,$A12,Inputs!$C$3:$C$49,$C12,Inputs!$D$3:$D$49,$D12,Inputs!$E$3:$E$49,$E12,Inputs!$F$3:$F$49,$F12)</f>
        <v>0.6</v>
      </c>
      <c r="H12" s="59">
        <f>_xlfn.SUMIFS(Inputs!H$3:H$49,Inputs!$A$3:$A$49,$A12,Inputs!$C$3:$C$49,$C12,Inputs!$D$3:$D$49,$D12,Inputs!$E$3:$E$49,$E12,Inputs!$F$3:$F$49,$F12)</f>
        <v>0.0119999999999999996</v>
      </c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</row>
    <row r="13" spans="1:22" ht="16" customHeight="1">
      <c r="A13" s="50" t="n">
        <v>43313</v>
      </c>
      <c r="B13" s="51" t="s">
        <v>28</v>
      </c>
      <c r="C13" s="51" t="s">
        <v>36</v>
      </c>
      <c r="D13" s="51" t="s">
        <v>38</v>
      </c>
      <c r="E13" s="52" t="n">
        <v>24</v>
      </c>
      <c r="F13" s="52" t="n">
        <v>41</v>
      </c>
      <c r="G13" s="58">
        <f>_xlfn.SUMIFS(Inputs!G$3:G$49,Inputs!$A$3:$A$49,$A13,Inputs!$C$3:$C$49,$C13,Inputs!$D$3:$D$49,$D13,Inputs!$E$3:$E$49,$E13,Inputs!$F$3:$F$49,$F13)</f>
        <v>2.39999999999999991</v>
      </c>
      <c r="H13" s="59">
        <f>_xlfn.SUMIFS(Inputs!H$3:H$49,Inputs!$A$3:$A$49,$A13,Inputs!$C$3:$C$49,$C13,Inputs!$D$3:$D$49,$D13,Inputs!$E$3:$E$49,$E13,Inputs!$F$3:$F$49,$F13)</f>
        <v>0</v>
      </c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</row>
    <row r="14" spans="1:22" ht="16" customHeight="1">
      <c r="A14" s="50" t="n">
        <v>43313</v>
      </c>
      <c r="B14" s="51" t="s">
        <v>32</v>
      </c>
      <c r="C14" s="51" t="s">
        <v>36</v>
      </c>
      <c r="D14" s="51" t="s">
        <v>38</v>
      </c>
      <c r="E14" s="52" t="n">
        <v>42</v>
      </c>
      <c r="F14" s="52" t="n">
        <v>500</v>
      </c>
      <c r="G14" s="58">
        <f>_xlfn.SUMIFS(Inputs!G$3:G$49,Inputs!$A$3:$A$49,$A14,Inputs!$C$3:$C$49,$C14,Inputs!$D$3:$D$49,$D14,Inputs!$E$3:$E$49,$E14,Inputs!$F$3:$F$49,$F14)</f>
        <v>0.6</v>
      </c>
      <c r="H14" s="59">
        <f>_xlfn.SUMIFS(Inputs!H$3:H$49,Inputs!$A$3:$A$49,$A14,Inputs!$C$3:$C$49,$C14,Inputs!$D$3:$D$49,$D14,Inputs!$E$3:$E$49,$E14,Inputs!$F$3:$F$49,$F14)</f>
        <v>0.06</v>
      </c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</row>
    <row r="15" spans="1:22" ht="16" customHeight="1">
      <c r="A15" s="50" t="n">
        <v>43313</v>
      </c>
      <c r="B15" s="51" t="s">
        <v>28</v>
      </c>
      <c r="C15" s="51" t="s">
        <v>3</v>
      </c>
      <c r="D15" s="51" t="s">
        <v>40</v>
      </c>
      <c r="E15" s="52" t="n">
        <v>24</v>
      </c>
      <c r="F15" s="52" t="n">
        <v>109</v>
      </c>
      <c r="G15" s="58">
        <f>_xlfn.SUMIFS(Inputs!G$3:G$49,Inputs!$A$3:$A$49,$A15,Inputs!$C$3:$C$49,$C15,Inputs!$D$3:$D$49,$D15,Inputs!$E$3:$E$49,$E15,Inputs!$F$3:$F$49,$F15)</f>
        <v>1.9</v>
      </c>
      <c r="H15" s="59">
        <f>_xlfn.SUMIFS(Inputs!H$3:H$49,Inputs!$A$3:$A$49,$A15,Inputs!$C$3:$C$49,$C15,Inputs!$D$3:$D$49,$D15,Inputs!$E$3:$E$49,$E15,Inputs!$F$3:$F$49,$F15)</f>
        <v>0</v>
      </c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</row>
    <row r="16" spans="1:22" ht="16" customHeight="1">
      <c r="A16" s="50" t="n">
        <v>43313</v>
      </c>
      <c r="B16" s="51" t="s">
        <v>32</v>
      </c>
      <c r="C16" s="51" t="s">
        <v>3</v>
      </c>
      <c r="D16" s="51" t="s">
        <v>40</v>
      </c>
      <c r="E16" s="52" t="n">
        <v>110</v>
      </c>
      <c r="F16" s="52" t="n">
        <v>828</v>
      </c>
      <c r="G16" s="58">
        <f>_xlfn.SUMIFS(Inputs!G$3:G$49,Inputs!$A$3:$A$49,$A16,Inputs!$C$3:$C$49,$C16,Inputs!$D$3:$D$49,$D16,Inputs!$E$3:$E$49,$E16,Inputs!$F$3:$F$49,$F16)</f>
        <v>0.6</v>
      </c>
      <c r="H16" s="59">
        <f>_xlfn.SUMIFS(Inputs!H$3:H$49,Inputs!$A$3:$A$49,$A16,Inputs!$C$3:$C$49,$C16,Inputs!$D$3:$D$49,$D16,Inputs!$E$3:$E$49,$E16,Inputs!$F$3:$F$49,$F16)</f>
        <v>0.0119999999999999996</v>
      </c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</row>
    <row r="17" spans="1:22" ht="16" customHeight="1">
      <c r="A17" s="50" t="n">
        <v>43313</v>
      </c>
      <c r="B17" s="51" t="s">
        <v>28</v>
      </c>
      <c r="C17" s="51" t="s">
        <v>36</v>
      </c>
      <c r="D17" s="51" t="s">
        <v>40</v>
      </c>
      <c r="E17" s="52" t="n">
        <v>24</v>
      </c>
      <c r="F17" s="52" t="n">
        <v>41</v>
      </c>
      <c r="G17" s="58">
        <f>_xlfn.SUMIFS(Inputs!G$3:G$49,Inputs!$A$3:$A$49,$A17,Inputs!$C$3:$C$49,$C17,Inputs!$D$3:$D$49,$D17,Inputs!$E$3:$E$49,$E17,Inputs!$F$3:$F$49,$F17)</f>
        <v>2.39999999999999991</v>
      </c>
      <c r="H17" s="59">
        <f>_xlfn.SUMIFS(Inputs!H$3:H$49,Inputs!$A$3:$A$49,$A17,Inputs!$C$3:$C$49,$C17,Inputs!$D$3:$D$49,$D17,Inputs!$E$3:$E$49,$E17,Inputs!$F$3:$F$49,$F17)</f>
        <v>0</v>
      </c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</row>
    <row r="18" spans="1:22" ht="16" customHeight="1">
      <c r="A18" s="50" t="n">
        <v>43313</v>
      </c>
      <c r="B18" s="51" t="s">
        <v>32</v>
      </c>
      <c r="C18" s="51" t="s">
        <v>36</v>
      </c>
      <c r="D18" s="51" t="s">
        <v>40</v>
      </c>
      <c r="E18" s="52" t="n">
        <v>42</v>
      </c>
      <c r="F18" s="52" t="n">
        <v>500</v>
      </c>
      <c r="G18" s="58">
        <f>_xlfn.SUMIFS(Inputs!G$3:G$49,Inputs!$A$3:$A$49,$A18,Inputs!$C$3:$C$49,$C18,Inputs!$D$3:$D$49,$D18,Inputs!$E$3:$E$49,$E18,Inputs!$F$3:$F$49,$F18)</f>
        <v>0.6</v>
      </c>
      <c r="H18" s="59">
        <f>_xlfn.SUMIFS(Inputs!H$3:H$49,Inputs!$A$3:$A$49,$A18,Inputs!$C$3:$C$49,$C18,Inputs!$D$3:$D$49,$D18,Inputs!$E$3:$E$49,$E18,Inputs!$F$3:$F$49,$F18)</f>
        <v>0.06</v>
      </c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</row>
    <row r="21" spans="21:21" ht="15" customHeight="1">
      <c r="U21" s="1" t="s">
        <v>43</v>
      </c>
    </row>
    <row r="23" spans="21:21" ht="15" customHeight="1">
      <c r="U23" s="1" t="s">
        <v>3</v>
      </c>
    </row>
    <row r="24" spans="21:21" ht="15" customHeight="1">
      <c r="U24" s="1" t="s">
        <v>36</v>
      </c>
    </row>
  </sheetData>
  <printOptions>
    <extLst>
      <ext uri="smNativeData">
        <pm:pageFlags xmlns:pm="smNativeData" id="1549715488" printRowHead="0" printColHead="0" printHeadLine="0" printFootLine="1" autoHeightHeader="0" autoHeightFooter="0" fitToPageBoth="0"/>
      </ext>
    </extLst>
  </printOptions>
  <pageMargins left="0.700000" right="0.700000" top="0.750000" bottom="0.750000" header="0.300000" footer="0.300000"/>
  <pageSetup paperSize="9" fitToWidth="1" fitToHeight="1"/>
  <headerFooter>
    <oddFooter>&amp;C&amp;"Helvetica Neue"&amp;12&amp;K000000&amp;P</oddFooter>
    <extLst>
      <ext uri="smNativeData">
        <pm:header xmlns:pm="smNativeData" id="1549715488" l="56" r="56" t="56" b="56" borderId="0" fillId="0" vertical="0"/>
        <pm:footer xmlns:pm="smNativeData" id="1549715488" l="56" r="56" t="56" b="56" borderId="0" fillId="0" vertical="2"/>
      </ext>
    </extLst>
  </headerFooter>
  <extLst>
    <ext uri="smNativeData">
      <pm:sheetPrefs xmlns:pm="smNativeData" day="154971548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O20"/>
  <sheetViews>
    <sheetView view="normal" workbookViewId="0">
      <selection activeCell="A22" sqref="A22"/>
    </sheetView>
  </sheetViews>
  <sheetFormatPr defaultRowHeight="15" customHeight="1"/>
  <cols>
    <col min="1" max="2" width="13.500000" customWidth="1" style="1"/>
    <col min="3" max="3" width="14.669643" customWidth="1" style="1"/>
    <col min="4" max="4" width="31.348214" customWidth="1" style="1"/>
    <col min="5" max="5" width="16.500000" customWidth="1" style="60"/>
    <col min="6" max="6" width="16.848214" customWidth="1" style="60"/>
    <col min="7" max="7" width="11.500000" customWidth="1" style="60"/>
    <col min="8" max="8" width="10.169643" customWidth="1" style="60"/>
    <col min="9" max="9" width="9.169643" customWidth="1" style="1"/>
    <col min="10" max="10" width="13.348214" customWidth="1" style="1"/>
    <col min="11" max="11" width="14.000000" customWidth="1" style="1"/>
    <col min="12" max="12" width="11.500000" customWidth="1" style="1"/>
    <col min="13" max="13" width="13.848214" customWidth="1" style="1"/>
    <col min="14" max="15" width="9.169643" customWidth="1" style="1"/>
    <col min="16" max="256" width="8.848214" customWidth="1" style="1"/>
  </cols>
  <sheetData>
    <row r="1" spans="1:15" s="55" customFormat="1" ht="16" customHeight="1">
      <c r="A1" s="32" t="s">
        <v>12</v>
      </c>
      <c r="B1" s="33"/>
      <c r="C1" s="33"/>
      <c r="D1" s="33"/>
      <c r="E1" s="34"/>
      <c r="F1" s="34"/>
      <c r="G1" s="35"/>
      <c r="H1" s="36"/>
      <c r="J1" s="38" t="s">
        <v>13</v>
      </c>
      <c r="K1" s="33"/>
      <c r="L1" s="33"/>
      <c r="M1" s="33"/>
      <c r="O1" s="51" t="s">
        <v>44</v>
      </c>
    </row>
    <row r="2" spans="1:13" s="55" customFormat="1" ht="16" customHeight="1">
      <c r="A2" s="41" t="s">
        <v>14</v>
      </c>
      <c r="B2" s="41" t="s">
        <v>15</v>
      </c>
      <c r="C2" s="41" t="s">
        <v>16</v>
      </c>
      <c r="D2" s="41" t="s">
        <v>17</v>
      </c>
      <c r="E2" s="61" t="s">
        <v>18</v>
      </c>
      <c r="F2" s="61" t="s">
        <v>19</v>
      </c>
      <c r="G2" s="61" t="s">
        <v>20</v>
      </c>
      <c r="H2" s="61" t="s">
        <v>21</v>
      </c>
      <c r="J2" s="41" t="s">
        <v>14</v>
      </c>
      <c r="K2" s="41" t="s">
        <v>22</v>
      </c>
      <c r="L2" s="41" t="s">
        <v>23</v>
      </c>
      <c r="M2" s="41" t="s">
        <v>24</v>
      </c>
    </row>
    <row r="3" spans="1:13" s="55" customFormat="1" ht="16" customHeight="1">
      <c r="A3" s="44" t="n">
        <v>43313</v>
      </c>
      <c r="B3" s="45" t="s">
        <v>28</v>
      </c>
      <c r="C3" s="45" t="s">
        <v>3</v>
      </c>
      <c r="D3" s="45" t="s">
        <v>6</v>
      </c>
      <c r="E3" s="62" t="n">
        <v>24</v>
      </c>
      <c r="F3" s="62" t="n">
        <v>109</v>
      </c>
      <c r="G3" s="63" t="n">
        <v>2.14999999999999991</v>
      </c>
      <c r="H3" s="64" t="n">
        <v>0</v>
      </c>
      <c r="J3" s="44" t="n">
        <v>43313</v>
      </c>
      <c r="K3" s="45" t="s">
        <v>29</v>
      </c>
      <c r="L3" s="45" t="s">
        <v>30</v>
      </c>
      <c r="M3" s="49" t="n">
        <v>0.853800350700000088</v>
      </c>
    </row>
    <row r="4" spans="1:13" s="55" customFormat="1" ht="16" customHeight="1">
      <c r="A4" s="50" t="n">
        <v>43313</v>
      </c>
      <c r="B4" s="51" t="s">
        <v>32</v>
      </c>
      <c r="C4" s="51" t="s">
        <v>3</v>
      </c>
      <c r="D4" s="51" t="s">
        <v>6</v>
      </c>
      <c r="E4" s="65" t="n">
        <v>110</v>
      </c>
      <c r="F4" s="65" t="n">
        <v>828</v>
      </c>
      <c r="G4" s="66" t="n">
        <v>0.85</v>
      </c>
      <c r="H4" s="67" t="n">
        <v>0.0119999999999999996</v>
      </c>
      <c r="I4" s="53"/>
      <c r="J4" s="50" t="n">
        <v>43313</v>
      </c>
      <c r="K4" s="51" t="s">
        <v>29</v>
      </c>
      <c r="L4" s="51" t="s">
        <v>33</v>
      </c>
      <c r="M4" s="55" t="n">
        <v>1.12042831740000004</v>
      </c>
    </row>
    <row r="5" spans="1:13" s="55" customFormat="1" hidden="1" ht="15" customHeight="1">
      <c r="A5" s="50" t="n">
        <v>43313</v>
      </c>
      <c r="B5" s="51" t="s">
        <v>28</v>
      </c>
      <c r="C5" s="51" t="s">
        <v>36</v>
      </c>
      <c r="D5" s="51" t="s">
        <v>6</v>
      </c>
      <c r="E5" s="65" t="n">
        <v>24</v>
      </c>
      <c r="F5" s="65" t="n">
        <v>41</v>
      </c>
      <c r="G5" s="66" t="n">
        <v>3.64999999999999991</v>
      </c>
      <c r="H5" s="67" t="n">
        <v>0</v>
      </c>
      <c r="J5" s="50" t="n">
        <v>43313</v>
      </c>
      <c r="K5" s="51" t="s">
        <v>30</v>
      </c>
      <c r="L5" s="51" t="s">
        <v>29</v>
      </c>
      <c r="M5" s="55" t="n">
        <v>1.17139225820000004</v>
      </c>
      <extLst>
        <ext uri="smNativeData">
          <pm:rowDef xmlns:pm="smNativeData" id="1549715488" r="5" hidden="1" collapsedDB="0" collapsedOL="0"/>
        </ext>
      </extLst>
    </row>
    <row r="6" spans="1:13" s="55" customFormat="1" hidden="1" ht="15" customHeight="1">
      <c r="A6" s="50" t="n">
        <v>43313</v>
      </c>
      <c r="B6" s="51" t="s">
        <v>32</v>
      </c>
      <c r="C6" s="51" t="s">
        <v>36</v>
      </c>
      <c r="D6" s="51" t="s">
        <v>6</v>
      </c>
      <c r="E6" s="65" t="n">
        <v>42</v>
      </c>
      <c r="F6" s="65" t="n">
        <v>500</v>
      </c>
      <c r="G6" s="66" t="n">
        <v>0.85</v>
      </c>
      <c r="H6" s="67" t="n">
        <v>0.0700000000000000089</v>
      </c>
      <c r="I6" s="53"/>
      <c r="J6" s="50" t="n">
        <v>43313</v>
      </c>
      <c r="K6" s="51" t="s">
        <v>30</v>
      </c>
      <c r="L6" s="51" t="s">
        <v>33</v>
      </c>
      <c r="M6" s="55" t="n">
        <v>1.31319763619999996</v>
      </c>
      <extLst>
        <ext uri="smNativeData">
          <pm:rowDef xmlns:pm="smNativeData" id="1549715488" r="6" hidden="1" collapsedDB="0" collapsedOL="0"/>
        </ext>
      </extLst>
    </row>
    <row r="7" spans="1:13" s="55" customFormat="1" ht="16" customHeight="1">
      <c r="A7" s="50" t="n">
        <v>43313</v>
      </c>
      <c r="B7" s="51" t="s">
        <v>28</v>
      </c>
      <c r="C7" s="51" t="s">
        <v>3</v>
      </c>
      <c r="D7" s="51" t="s">
        <v>35</v>
      </c>
      <c r="E7" s="65" t="n">
        <v>24</v>
      </c>
      <c r="F7" s="65" t="n">
        <v>109</v>
      </c>
      <c r="G7" s="68" t="n">
        <v>1.7</v>
      </c>
      <c r="H7" s="69" t="n">
        <v>0</v>
      </c>
      <c r="J7" s="50" t="n">
        <v>43313</v>
      </c>
      <c r="K7" s="51" t="s">
        <v>33</v>
      </c>
      <c r="L7" s="51" t="s">
        <v>30</v>
      </c>
      <c r="M7" s="55" t="n">
        <v>0.760455117100000066</v>
      </c>
    </row>
    <row r="8" spans="1:13" s="55" customFormat="1" ht="16" customHeight="1">
      <c r="A8" s="50" t="n">
        <v>43313</v>
      </c>
      <c r="B8" s="51" t="s">
        <v>32</v>
      </c>
      <c r="C8" s="51" t="s">
        <v>3</v>
      </c>
      <c r="D8" s="51" t="s">
        <v>35</v>
      </c>
      <c r="E8" s="65" t="n">
        <v>110</v>
      </c>
      <c r="F8" s="65" t="n">
        <v>828</v>
      </c>
      <c r="G8" s="68" t="n">
        <v>0.7</v>
      </c>
      <c r="H8" s="69" t="n">
        <v>0.01</v>
      </c>
      <c r="I8" s="53"/>
      <c r="J8" s="50" t="n">
        <v>43313</v>
      </c>
      <c r="K8" s="51" t="s">
        <v>33</v>
      </c>
      <c r="L8" s="51" t="s">
        <v>29</v>
      </c>
      <c r="M8" s="55" t="n">
        <v>0.892515821299999956</v>
      </c>
    </row>
    <row r="9" spans="1:13" s="55" customFormat="1" hidden="1" ht="15" customHeight="1">
      <c r="A9" s="50" t="n">
        <v>43313</v>
      </c>
      <c r="B9" s="51" t="s">
        <v>28</v>
      </c>
      <c r="C9" s="51" t="s">
        <v>36</v>
      </c>
      <c r="D9" s="51" t="s">
        <v>35</v>
      </c>
      <c r="E9" s="65" t="n">
        <v>24</v>
      </c>
      <c r="F9" s="65" t="n">
        <v>41</v>
      </c>
      <c r="G9" s="68" t="n">
        <v>2.04999999999999982</v>
      </c>
      <c r="H9" s="69" t="n">
        <v>0</v>
      </c>
      <c r="J9" s="50" t="n">
        <v>43313</v>
      </c>
      <c r="K9" s="51" t="s">
        <v>30</v>
      </c>
      <c r="L9" s="51" t="s">
        <v>30</v>
      </c>
      <c r="M9" s="55" t="n">
        <v>1</v>
      </c>
      <extLst>
        <ext uri="smNativeData">
          <pm:rowDef xmlns:pm="smNativeData" id="1549715488" r="9" hidden="1" collapsedDB="0" collapsedOL="0"/>
        </ext>
      </extLst>
    </row>
    <row r="10" spans="1:13" s="55" customFormat="1" hidden="1" ht="15" customHeight="1">
      <c r="A10" s="50" t="n">
        <v>43313</v>
      </c>
      <c r="B10" s="51" t="s">
        <v>32</v>
      </c>
      <c r="C10" s="51" t="s">
        <v>36</v>
      </c>
      <c r="D10" s="51" t="s">
        <v>35</v>
      </c>
      <c r="E10" s="65" t="n">
        <v>42</v>
      </c>
      <c r="F10" s="65" t="n">
        <v>500</v>
      </c>
      <c r="G10" s="68" t="n">
        <v>0.7</v>
      </c>
      <c r="H10" s="69" t="n">
        <v>0.045</v>
      </c>
      <c r="J10" s="50" t="n">
        <v>43313</v>
      </c>
      <c r="K10" s="51" t="s">
        <v>33</v>
      </c>
      <c r="L10" s="51" t="s">
        <v>33</v>
      </c>
      <c r="M10" s="55" t="n">
        <v>1</v>
      </c>
      <extLst>
        <ext uri="smNativeData">
          <pm:rowDef xmlns:pm="smNativeData" id="1549715488" r="10" hidden="1" collapsedDB="0" collapsedOL="0"/>
        </ext>
      </extLst>
    </row>
    <row r="11" spans="1:13" s="55" customFormat="1" ht="16" customHeight="1">
      <c r="A11" s="50" t="n">
        <v>43313</v>
      </c>
      <c r="B11" s="51" t="s">
        <v>28</v>
      </c>
      <c r="C11" s="51" t="s">
        <v>3</v>
      </c>
      <c r="D11" s="51" t="s">
        <v>38</v>
      </c>
      <c r="E11" s="65" t="n">
        <v>24</v>
      </c>
      <c r="F11" s="65" t="n">
        <v>109</v>
      </c>
      <c r="G11" s="70" t="n">
        <v>1.9</v>
      </c>
      <c r="H11" s="71" t="n">
        <v>0</v>
      </c>
      <c r="J11" s="50" t="n">
        <v>43313</v>
      </c>
      <c r="K11" s="51" t="s">
        <v>29</v>
      </c>
      <c r="L11" s="51" t="s">
        <v>29</v>
      </c>
      <c r="M11" s="55" t="n">
        <v>1</v>
      </c>
    </row>
    <row r="12" spans="1:8" s="55" customFormat="1" ht="16" customHeight="1">
      <c r="A12" s="50" t="n">
        <v>43313</v>
      </c>
      <c r="B12" s="51" t="s">
        <v>32</v>
      </c>
      <c r="C12" s="51" t="s">
        <v>3</v>
      </c>
      <c r="D12" s="51" t="s">
        <v>38</v>
      </c>
      <c r="E12" s="65" t="n">
        <v>110</v>
      </c>
      <c r="F12" s="65" t="n">
        <v>828</v>
      </c>
      <c r="G12" s="70" t="n">
        <v>0.6</v>
      </c>
      <c r="H12" s="71" t="n">
        <v>0.0119999999999999996</v>
      </c>
    </row>
    <row r="13" spans="1:8" s="55" customFormat="1" hidden="1" ht="15" customHeight="1">
      <c r="A13" s="50" t="n">
        <v>43313</v>
      </c>
      <c r="B13" s="51" t="s">
        <v>28</v>
      </c>
      <c r="C13" s="51" t="s">
        <v>36</v>
      </c>
      <c r="D13" s="51" t="s">
        <v>38</v>
      </c>
      <c r="E13" s="65" t="n">
        <v>24</v>
      </c>
      <c r="F13" s="65" t="n">
        <v>41</v>
      </c>
      <c r="G13" s="70" t="n">
        <v>2.39999999999999991</v>
      </c>
      <c r="H13" s="71" t="n">
        <v>0</v>
      </c>
      <extLst>
        <ext uri="smNativeData">
          <pm:rowDef xmlns:pm="smNativeData" id="1549715488" r="13" hidden="1" collapsedDB="0" collapsedOL="0"/>
        </ext>
      </extLst>
    </row>
    <row r="14" spans="1:8" s="55" customFormat="1" hidden="1" ht="15" customHeight="1">
      <c r="A14" s="50" t="n">
        <v>43313</v>
      </c>
      <c r="B14" s="51" t="s">
        <v>32</v>
      </c>
      <c r="C14" s="51" t="s">
        <v>36</v>
      </c>
      <c r="D14" s="51" t="s">
        <v>38</v>
      </c>
      <c r="E14" s="65" t="n">
        <v>42</v>
      </c>
      <c r="F14" s="65" t="n">
        <v>500</v>
      </c>
      <c r="G14" s="70" t="n">
        <v>0.6</v>
      </c>
      <c r="H14" s="71" t="n">
        <v>0.06</v>
      </c>
      <extLst>
        <ext uri="smNativeData">
          <pm:rowDef xmlns:pm="smNativeData" id="1549715488" r="14" hidden="1" collapsedDB="0" collapsedOL="0"/>
        </ext>
      </extLst>
    </row>
    <row r="15" spans="1:8" s="55" customFormat="1" ht="16" customHeight="1">
      <c r="A15" s="50" t="n">
        <v>43313</v>
      </c>
      <c r="B15" s="51" t="s">
        <v>28</v>
      </c>
      <c r="C15" s="51" t="s">
        <v>3</v>
      </c>
      <c r="D15" s="51" t="s">
        <v>40</v>
      </c>
      <c r="E15" s="65" t="n">
        <v>24</v>
      </c>
      <c r="F15" s="65" t="n">
        <v>109</v>
      </c>
      <c r="G15" s="70" t="n">
        <v>1.9</v>
      </c>
      <c r="H15" s="71" t="n">
        <v>0</v>
      </c>
    </row>
    <row r="16" spans="1:8" s="55" customFormat="1" ht="16" customHeight="1">
      <c r="A16" s="50" t="n">
        <v>43313</v>
      </c>
      <c r="B16" s="51" t="s">
        <v>32</v>
      </c>
      <c r="C16" s="51" t="s">
        <v>3</v>
      </c>
      <c r="D16" s="51" t="s">
        <v>40</v>
      </c>
      <c r="E16" s="65" t="n">
        <v>110</v>
      </c>
      <c r="F16" s="65" t="n">
        <v>828</v>
      </c>
      <c r="G16" s="70" t="n">
        <v>0.6</v>
      </c>
      <c r="H16" s="71" t="n">
        <v>0.0119999999999999996</v>
      </c>
    </row>
    <row r="17" spans="1:8" s="55" customFormat="1" hidden="1" ht="15" customHeight="1">
      <c r="A17" s="50" t="n">
        <v>43313</v>
      </c>
      <c r="B17" s="51" t="s">
        <v>28</v>
      </c>
      <c r="C17" s="51" t="s">
        <v>36</v>
      </c>
      <c r="D17" s="51" t="s">
        <v>40</v>
      </c>
      <c r="E17" s="65" t="n">
        <v>24</v>
      </c>
      <c r="F17" s="65" t="n">
        <v>41</v>
      </c>
      <c r="G17" s="70" t="n">
        <v>2.39999999999999991</v>
      </c>
      <c r="H17" s="71" t="n">
        <v>0</v>
      </c>
      <extLst>
        <ext uri="smNativeData">
          <pm:rowDef xmlns:pm="smNativeData" id="1549715488" r="17" hidden="1" collapsedDB="0" collapsedOL="0"/>
        </ext>
      </extLst>
    </row>
    <row r="18" spans="1:8" s="55" customFormat="1" hidden="1" ht="15" customHeight="1">
      <c r="A18" s="50" t="n">
        <v>43313</v>
      </c>
      <c r="B18" s="51" t="s">
        <v>32</v>
      </c>
      <c r="C18" s="51" t="s">
        <v>36</v>
      </c>
      <c r="D18" s="51" t="s">
        <v>40</v>
      </c>
      <c r="E18" s="65" t="n">
        <v>42</v>
      </c>
      <c r="F18" s="65" t="n">
        <v>500</v>
      </c>
      <c r="G18" s="70" t="n">
        <v>0.6</v>
      </c>
      <c r="H18" s="71" t="n">
        <v>0.06</v>
      </c>
      <extLst>
        <ext uri="smNativeData">
          <pm:rowDef xmlns:pm="smNativeData" id="1549715488" r="18" hidden="1" collapsedDB="0" collapsedOL="0"/>
        </ext>
      </extLst>
    </row>
    <row r="19" spans="1:2" s="55" customFormat="1" ht="16" customHeight="1">
      <c r="A19" s="50"/>
      <c r="B19" s="50"/>
    </row>
    <row r="20" spans="1:1" s="55" customFormat="1" ht="16" customHeight="1">
      <c r="A20" s="50"/>
    </row>
  </sheetData>
  <printOptions>
    <extLst>
      <ext uri="smNativeData">
        <pm:pageFlags xmlns:pm="smNativeData" id="1549715488" printRowHead="0" printColHead="0" printHeadLine="0" printFootLine="1" autoHeightHeader="0" autoHeightFooter="0" fitToPageBoth="0"/>
      </ext>
    </extLst>
  </printOptions>
  <pageMargins left="0.700000" right="0.700000" top="0.750000" bottom="0.750000" header="0.300000" footer="0.300000"/>
  <pageSetup paperSize="9" fitToWidth="1" fitToHeight="1"/>
  <headerFooter>
    <oddFooter>&amp;C&amp;"Helvetica Neue"&amp;12&amp;K000000&amp;P</oddFooter>
    <extLst>
      <ext uri="smNativeData">
        <pm:header xmlns:pm="smNativeData" id="1549715488" l="56" r="56" t="56" b="56" borderId="0" fillId="0" vertical="0"/>
        <pm:footer xmlns:pm="smNativeData" id="1549715488" l="56" r="56" t="56" b="56" borderId="0" fillId="0" vertical="2"/>
      </ext>
    </extLst>
  </headerFooter>
  <extLst>
    <ext uri="smNativeData">
      <pm:sheetPrefs xmlns:pm="smNativeData" day="154971548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willi-gerdschmitt</cp:lastModifiedBy>
  <cp:revision>0</cp:revision>
  <dcterms:created xsi:type="dcterms:W3CDTF">2019-02-09T12:58:52Z</dcterms:created>
  <dcterms:modified xsi:type="dcterms:W3CDTF">2019-02-09T12:31:28Z</dcterms:modified>
</cp:coreProperties>
</file>