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xport-Zusammenfassung" sheetId="1" r:id="rId4"/>
    <sheet name="RoyaltyCalculator" sheetId="2" r:id="rId5"/>
    <sheet name="Lookup Tables" sheetId="3" r:id="rId6"/>
    <sheet name="Inputs" sheetId="4" r:id="rId7"/>
  </sheets>
</workbook>
</file>

<file path=xl/sharedStrings.xml><?xml version="1.0" encoding="utf-8"?>
<sst xmlns="http://schemas.openxmlformats.org/spreadsheetml/2006/main" uniqueCount="52">
  <si>
    <t>Dieses Dokument wurde aus Numbers exportiert und jede Tabelle in ein Excel-Arbeitsblatt umgewandelt. Alle anderen Objekte der einzelnen Numbers-Blätter wurden auf eigene Arbeitsblätter übertragen. Beachte, dass die Formelberechnungen in Excel möglicherweise anders sind.</t>
  </si>
  <si>
    <t>Name des Numbers-Blatts</t>
  </si>
  <si>
    <t>Numbers-Tabellenname</t>
  </si>
  <si>
    <t>Name des Excel-Arbeitsblatts</t>
  </si>
  <si>
    <t>RoyaltyCalculator</t>
  </si>
  <si>
    <t>Tabelle 1</t>
  </si>
  <si>
    <t>Amazon.com</t>
  </si>
  <si>
    <t>Tantiemenrechner</t>
  </si>
  <si>
    <t>USD</t>
  </si>
  <si>
    <t>Die Werte, die mit diesem Tool berechnet werden, sind lediglich Schätzwerte. Die Tantiemen, die Sie tatsächlich verdienen, werden beim Einrichten des Buchs ermittelt.</t>
  </si>
  <si>
    <t>1. Geben Sie den Inhaltstyp ein:</t>
  </si>
  <si>
    <t>2. Geben Sie die Anzahl der Seiten ein:</t>
  </si>
  <si>
    <t>3. Wählen Sie einen Vertriebskanal aus:</t>
  </si>
  <si>
    <t>4. Geben Sie den erwarteten Listenpreis ein:</t>
  </si>
  <si>
    <t>Druckkosten:</t>
  </si>
  <si>
    <t>Mindestlistenpreis:</t>
  </si>
  <si>
    <t>Amazon-Tantiemen:</t>
  </si>
  <si>
    <t>Tantiemen aus dem erweiterten Vertrieb:</t>
  </si>
  <si>
    <t>Lookup Tables</t>
  </si>
  <si>
    <t>Pinting Costs by Channel</t>
  </si>
  <si>
    <t>Currency Exchange Rates</t>
  </si>
  <si>
    <t>Updated Date</t>
  </si>
  <si>
    <t>Pricing Tier</t>
  </si>
  <si>
    <t>Interior Type</t>
  </si>
  <si>
    <t>Marketplace</t>
  </si>
  <si>
    <t>Min Page Count</t>
  </si>
  <si>
    <t>Max Page Count</t>
  </si>
  <si>
    <t>Fixed Cost</t>
  </si>
  <si>
    <t>Per Page</t>
  </si>
  <si>
    <t>From Currency</t>
  </si>
  <si>
    <t>To Currency</t>
  </si>
  <si>
    <t>Exchange Rate</t>
  </si>
  <si>
    <t>Currency</t>
  </si>
  <si>
    <t>Symbol</t>
  </si>
  <si>
    <t>Channel</t>
  </si>
  <si>
    <t>Tier 1</t>
  </si>
  <si>
    <t>Schwarze Tinte</t>
  </si>
  <si>
    <t>EUR</t>
  </si>
  <si>
    <t>$</t>
  </si>
  <si>
    <t>Tier 2</t>
  </si>
  <si>
    <t>GBP</t>
  </si>
  <si>
    <t>€</t>
  </si>
  <si>
    <t>Amazon.co.uk</t>
  </si>
  <si>
    <t>Farbige Tinte</t>
  </si>
  <si>
    <t>£</t>
  </si>
  <si>
    <t>Amazon.de</t>
  </si>
  <si>
    <t>Amazon.fr</t>
  </si>
  <si>
    <t>Amazon.fr/Amazon.it/Amazon.es</t>
  </si>
  <si>
    <t>Amazon.it</t>
  </si>
  <si>
    <t>Amazon.es</t>
  </si>
  <si>
    <t>Inputs</t>
  </si>
  <si>
    <t>Selected Channel Currency</t>
  </si>
</sst>
</file>

<file path=xl/styles.xml><?xml version="1.0" encoding="utf-8"?>
<styleSheet xmlns="http://schemas.openxmlformats.org/spreadsheetml/2006/main">
  <numFmts count="9">
    <numFmt numFmtId="0" formatCode="General"/>
    <numFmt numFmtId="59" formatCode="[$$-409] #,##0.00"/>
    <numFmt numFmtId="60" formatCode="&quot; &quot;* #,##0&quot; &quot;;&quot; &quot;* (#,##0);&quot; &quot;* &quot;-&quot;??&quot; &quot;"/>
    <numFmt numFmtId="61" formatCode="&quot; &quot;[$$-409]* #,##0.00&quot; &quot;;&quot; &quot;[$$-409]* (#,##0.00);&quot; &quot;[$$-409]* &quot;-&quot;??&quot; &quot;"/>
    <numFmt numFmtId="62" formatCode="&quot; &quot;[$$-409]* #,##0.000&quot; &quot;;&quot; &quot;[$$-409]* (#,##0.000);&quot; &quot;[$$-409]* &quot;-&quot;??&quot; &quot;"/>
    <numFmt numFmtId="63" formatCode="&quot; &quot;[$£-809]* #,##0.00&quot; &quot;;&quot;-&quot;[$£-809]* #,##0.00&quot; &quot;;&quot; &quot;[$£-809]* &quot;-&quot;??&quot; &quot;"/>
    <numFmt numFmtId="64" formatCode="&quot; &quot;[$£-809]* #,##0.000&quot; &quot;;&quot;-&quot;[$£-809]* #,##0.000&quot; &quot;;&quot; &quot;[$£-809]* &quot;-&quot;??&quot; &quot;"/>
    <numFmt numFmtId="65" formatCode="&quot; &quot;[$€-2]&quot; &quot;* #,##0.00&quot; &quot;;&quot; &quot;[$€-2]&quot; &quot;* (#,##0.00);&quot; &quot;[$€-2]&quot; &quot;* &quot;-&quot;??&quot; &quot;"/>
    <numFmt numFmtId="66" formatCode="&quot; &quot;[$€-2]&quot; &quot;* #,##0.000&quot; &quot;;&quot; &quot;[$€-2]&quot; &quot;* (#,##0.000);&quot; &quot;[$€-2]&quot; &quot;* &quot;-&quot;??&quot; &quot;"/>
  </numFmts>
  <fonts count="11">
    <font>
      <sz val="11"/>
      <color indexed="8"/>
      <name val="Calibri"/>
    </font>
    <font>
      <sz val="12"/>
      <color indexed="8"/>
      <name val="Calibri"/>
    </font>
    <font>
      <sz val="14"/>
      <color indexed="8"/>
      <name val="Calibri"/>
    </font>
    <font>
      <sz val="12"/>
      <color indexed="8"/>
      <name val="Helvetica Neue"/>
    </font>
    <font>
      <u val="single"/>
      <sz val="12"/>
      <color indexed="11"/>
      <name val="Calibri"/>
    </font>
    <font>
      <sz val="14"/>
      <color indexed="8"/>
      <name val="Calibri"/>
    </font>
    <font>
      <b val="1"/>
      <sz val="4"/>
      <color indexed="12"/>
      <name val="Calibri"/>
    </font>
    <font>
      <sz val="14"/>
      <color indexed="15"/>
      <name val="Amazon Ember Medium"/>
    </font>
    <font>
      <i val="1"/>
      <sz val="11"/>
      <color indexed="8"/>
      <name val="Calibri"/>
    </font>
    <font>
      <b val="1"/>
      <sz val="11"/>
      <color indexed="8"/>
      <name val="Calibri"/>
    </font>
    <font>
      <b val="1"/>
      <sz val="11"/>
      <color indexed="16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7"/>
        <bgColor auto="1"/>
      </patternFill>
    </fill>
  </fills>
  <borders count="26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 style="medium">
        <color indexed="8"/>
      </bottom>
      <diagonal/>
    </border>
    <border>
      <left/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14"/>
      </right>
      <top/>
      <bottom/>
      <diagonal/>
    </border>
    <border>
      <left style="medium">
        <color indexed="14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medium">
        <color indexed="8"/>
      </right>
      <top/>
      <bottom style="thin">
        <color indexed="13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13"/>
      </top>
      <bottom/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0">
    <xf numFmtId="0" fontId="0" applyNumberFormat="0" applyFont="1" applyFill="0" applyBorder="0" applyAlignment="1" applyProtection="0">
      <alignment vertical="bottom"/>
    </xf>
    <xf numFmtId="0" fontId="1" applyNumberFormat="0" applyFont="1" applyFill="0" applyBorder="0" applyAlignment="1" applyProtection="0">
      <alignment horizontal="left" vertical="bottom" wrapText="1"/>
    </xf>
    <xf numFmtId="0" fontId="2" applyNumberFormat="0" applyFont="1" applyFill="0" applyBorder="0" applyAlignment="1" applyProtection="0">
      <alignment horizontal="left" vertical="bottom"/>
    </xf>
    <xf numFmtId="0" fontId="1" fillId="2" applyNumberFormat="0" applyFont="1" applyFill="1" applyBorder="0" applyAlignment="1" applyProtection="0">
      <alignment horizontal="left" vertical="bottom"/>
    </xf>
    <xf numFmtId="0" fontId="1" fillId="3" applyNumberFormat="0" applyFont="1" applyFill="1" applyBorder="0" applyAlignment="1" applyProtection="0">
      <alignment horizontal="left" vertical="bottom"/>
    </xf>
    <xf numFmtId="0" fontId="4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0" fillId="4" borderId="1" applyNumberFormat="0" applyFont="1" applyFill="1" applyBorder="1" applyAlignment="1" applyProtection="0">
      <alignment vertical="bottom"/>
    </xf>
    <xf numFmtId="0" fontId="0" fillId="4" borderId="2" applyNumberFormat="0" applyFont="1" applyFill="1" applyBorder="1" applyAlignment="1" applyProtection="0">
      <alignment vertical="bottom"/>
    </xf>
    <xf numFmtId="0" fontId="0" fillId="4" borderId="3" applyNumberFormat="0" applyFont="1" applyFill="1" applyBorder="1" applyAlignment="1" applyProtection="0">
      <alignment vertical="bottom"/>
    </xf>
    <xf numFmtId="0" fontId="0" fillId="4" borderId="4" applyNumberFormat="0" applyFont="1" applyFill="1" applyBorder="1" applyAlignment="1" applyProtection="0">
      <alignment vertical="bottom"/>
    </xf>
    <xf numFmtId="0" fontId="0" fillId="4" borderId="5" applyNumberFormat="0" applyFont="1" applyFill="1" applyBorder="1" applyAlignment="1" applyProtection="0">
      <alignment vertical="bottom"/>
    </xf>
    <xf numFmtId="0" fontId="0" fillId="4" borderId="6" applyNumberFormat="0" applyFont="1" applyFill="1" applyBorder="1" applyAlignment="1" applyProtection="0">
      <alignment vertical="bottom"/>
    </xf>
    <xf numFmtId="0" fontId="0" fillId="4" borderId="7" applyNumberFormat="0" applyFont="1" applyFill="1" applyBorder="1" applyAlignment="1" applyProtection="0">
      <alignment vertical="bottom"/>
    </xf>
    <xf numFmtId="0" fontId="0" fillId="4" borderId="8" applyNumberFormat="0" applyFont="1" applyFill="1" applyBorder="1" applyAlignment="1" applyProtection="0">
      <alignment vertical="bottom"/>
    </xf>
    <xf numFmtId="49" fontId="6" fillId="4" borderId="9" applyNumberFormat="1" applyFont="1" applyFill="1" applyBorder="1" applyAlignment="1" applyProtection="0">
      <alignment horizontal="left" vertical="bottom"/>
    </xf>
    <xf numFmtId="49" fontId="7" fillId="4" borderId="10" applyNumberFormat="1" applyFont="1" applyFill="1" applyBorder="1" applyAlignment="1" applyProtection="0">
      <alignment horizontal="left" vertical="bottom" wrapText="1"/>
    </xf>
    <xf numFmtId="0" fontId="7" fillId="4" borderId="11" applyNumberFormat="0" applyFont="1" applyFill="1" applyBorder="1" applyAlignment="1" applyProtection="0">
      <alignment horizontal="left" vertical="bottom" wrapText="1"/>
    </xf>
    <xf numFmtId="0" fontId="0" fillId="4" borderId="11" applyNumberFormat="0" applyFont="1" applyFill="1" applyBorder="1" applyAlignment="1" applyProtection="0">
      <alignment vertical="bottom"/>
    </xf>
    <xf numFmtId="0" fontId="0" fillId="4" borderId="12" applyNumberFormat="0" applyFont="1" applyFill="1" applyBorder="1" applyAlignment="1" applyProtection="0">
      <alignment vertical="bottom"/>
    </xf>
    <xf numFmtId="0" fontId="7" fillId="4" borderId="10" applyNumberFormat="0" applyFont="1" applyFill="1" applyBorder="1" applyAlignment="1" applyProtection="0">
      <alignment vertical="bottom" wrapText="1"/>
    </xf>
    <xf numFmtId="49" fontId="8" fillId="4" borderId="11" applyNumberFormat="1" applyFont="1" applyFill="1" applyBorder="1" applyAlignment="1" applyProtection="0">
      <alignment horizontal="left" vertical="center" wrapText="1"/>
    </xf>
    <xf numFmtId="0" fontId="8" fillId="4" borderId="11" applyNumberFormat="0" applyFont="1" applyFill="1" applyBorder="1" applyAlignment="1" applyProtection="0">
      <alignment horizontal="left" vertical="center" wrapText="1"/>
    </xf>
    <xf numFmtId="0" fontId="0" fillId="4" borderId="13" applyNumberFormat="0" applyFont="1" applyFill="1" applyBorder="1" applyAlignment="1" applyProtection="0">
      <alignment vertical="bottom"/>
    </xf>
    <xf numFmtId="49" fontId="9" fillId="4" borderId="11" applyNumberFormat="1" applyFont="1" applyFill="1" applyBorder="1" applyAlignment="1" applyProtection="0">
      <alignment horizontal="left" vertical="bottom"/>
    </xf>
    <xf numFmtId="0" fontId="9" fillId="4" borderId="12" applyNumberFormat="0" applyFont="1" applyFill="1" applyBorder="1" applyAlignment="1" applyProtection="0">
      <alignment horizontal="right" vertical="bottom"/>
    </xf>
    <xf numFmtId="0" fontId="0" fillId="4" borderId="14" applyNumberFormat="0" applyFont="1" applyFill="1" applyBorder="1" applyAlignment="1" applyProtection="0">
      <alignment horizontal="center" vertical="bottom"/>
    </xf>
    <xf numFmtId="3" fontId="0" fillId="4" borderId="14" applyNumberFormat="1" applyFont="1" applyFill="1" applyBorder="1" applyAlignment="1" applyProtection="0">
      <alignment horizontal="center" vertical="bottom"/>
    </xf>
    <xf numFmtId="0" fontId="10" fillId="4" borderId="8" applyNumberFormat="0" applyFont="1" applyFill="1" applyBorder="1" applyAlignment="1" applyProtection="0">
      <alignment horizontal="left" vertical="bottom"/>
    </xf>
    <xf numFmtId="49" fontId="0" fillId="4" borderId="14" applyNumberFormat="1" applyFont="1" applyFill="1" applyBorder="1" applyAlignment="1" applyProtection="0">
      <alignment horizontal="center" vertical="bottom"/>
    </xf>
    <xf numFmtId="0" fontId="9" fillId="4" borderId="11" applyNumberFormat="0" applyFont="1" applyFill="1" applyBorder="1" applyAlignment="1" applyProtection="0">
      <alignment horizontal="left" vertical="bottom"/>
    </xf>
    <xf numFmtId="0" fontId="0" fillId="4" borderId="15" applyNumberFormat="0" applyFont="1" applyFill="1" applyBorder="1" applyAlignment="1" applyProtection="0">
      <alignment horizontal="center" vertical="bottom"/>
    </xf>
    <xf numFmtId="59" fontId="9" fillId="4" borderId="14" applyNumberFormat="1" applyFont="1" applyFill="1" applyBorder="1" applyAlignment="1" applyProtection="0">
      <alignment horizontal="center" vertical="bottom"/>
    </xf>
    <xf numFmtId="49" fontId="10" fillId="4" borderId="8" applyNumberFormat="1" applyFont="1" applyFill="1" applyBorder="1" applyAlignment="1" applyProtection="0">
      <alignment horizontal="left" vertical="bottom"/>
    </xf>
    <xf numFmtId="0" fontId="0" fillId="4" borderId="16" applyNumberFormat="0" applyFont="1" applyFill="1" applyBorder="1" applyAlignment="1" applyProtection="0">
      <alignment vertical="bottom"/>
    </xf>
    <xf numFmtId="0" fontId="0" fillId="4" borderId="17" applyNumberFormat="0" applyFont="1" applyFill="1" applyBorder="1" applyAlignment="1" applyProtection="0">
      <alignment vertical="bottom"/>
    </xf>
    <xf numFmtId="0" fontId="0" fillId="4" borderId="15" applyNumberFormat="0" applyFont="1" applyFill="1" applyBorder="1" applyAlignment="1" applyProtection="0">
      <alignment vertical="bottom"/>
    </xf>
    <xf numFmtId="0" fontId="0" fillId="4" borderId="18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5" borderId="1" applyNumberFormat="1" applyFont="1" applyFill="1" applyBorder="1" applyAlignment="1" applyProtection="0">
      <alignment vertical="bottom"/>
    </xf>
    <xf numFmtId="0" fontId="0" fillId="5" borderId="19" applyNumberFormat="0" applyFont="1" applyFill="1" applyBorder="1" applyAlignment="1" applyProtection="0">
      <alignment vertical="bottom"/>
    </xf>
    <xf numFmtId="60" fontId="0" fillId="5" borderId="19" applyNumberFormat="1" applyFont="1" applyFill="1" applyBorder="1" applyAlignment="1" applyProtection="0">
      <alignment vertical="bottom"/>
    </xf>
    <xf numFmtId="61" fontId="0" fillId="5" borderId="19" applyNumberFormat="1" applyFont="1" applyFill="1" applyBorder="1" applyAlignment="1" applyProtection="0">
      <alignment vertical="bottom"/>
    </xf>
    <xf numFmtId="62" fontId="0" fillId="5" borderId="19" applyNumberFormat="1" applyFont="1" applyFill="1" applyBorder="1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  <xf numFmtId="49" fontId="0" fillId="5" borderId="19" applyNumberFormat="1" applyFont="1" applyFill="1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  <xf numFmtId="0" fontId="0" borderId="22" applyNumberFormat="0" applyFont="1" applyFill="0" applyBorder="1" applyAlignment="1" applyProtection="0">
      <alignment vertical="bottom"/>
    </xf>
    <xf numFmtId="49" fontId="9" borderId="23" applyNumberFormat="1" applyFont="1" applyFill="0" applyBorder="1" applyAlignment="1" applyProtection="0">
      <alignment vertical="bottom"/>
    </xf>
    <xf numFmtId="49" fontId="9" borderId="24" applyNumberFormat="1" applyFont="1" applyFill="0" applyBorder="1" applyAlignment="1" applyProtection="0">
      <alignment vertical="bottom"/>
    </xf>
    <xf numFmtId="0" fontId="9" borderId="22" applyNumberFormat="0" applyFont="1" applyFill="0" applyBorder="1" applyAlignment="1" applyProtection="0">
      <alignment vertical="bottom"/>
    </xf>
    <xf numFmtId="14" fontId="0" borderId="25" applyNumberFormat="1" applyFont="1" applyFill="0" applyBorder="1" applyAlignment="1" applyProtection="0">
      <alignment vertical="bottom"/>
    </xf>
    <xf numFmtId="49" fontId="0" borderId="25" applyNumberFormat="1" applyFont="1" applyFill="0" applyBorder="1" applyAlignment="1" applyProtection="0">
      <alignment vertical="bottom"/>
    </xf>
    <xf numFmtId="60" fontId="0" borderId="25" applyNumberFormat="1" applyFont="1" applyFill="0" applyBorder="1" applyAlignment="1" applyProtection="0">
      <alignment vertical="bottom"/>
    </xf>
    <xf numFmtId="61" fontId="0" borderId="25" applyNumberFormat="1" applyFont="1" applyFill="0" applyBorder="1" applyAlignment="1" applyProtection="0">
      <alignment vertical="bottom"/>
    </xf>
    <xf numFmtId="62" fontId="0" borderId="25" applyNumberFormat="1" applyFont="1" applyFill="0" applyBorder="1" applyAlignment="1" applyProtection="0">
      <alignment vertical="bottom"/>
    </xf>
    <xf numFmtId="0" fontId="0" borderId="25" applyNumberFormat="1" applyFont="1" applyFill="0" applyBorder="1" applyAlignment="1" applyProtection="0">
      <alignment vertical="bottom"/>
    </xf>
    <xf numFmtId="14" fontId="0" borderId="22" applyNumberFormat="1" applyFont="1" applyFill="0" applyBorder="1" applyAlignment="1" applyProtection="0">
      <alignment vertical="bottom"/>
    </xf>
    <xf numFmtId="49" fontId="0" borderId="22" applyNumberFormat="1" applyFont="1" applyFill="0" applyBorder="1" applyAlignment="1" applyProtection="0">
      <alignment vertical="bottom"/>
    </xf>
    <xf numFmtId="60" fontId="0" borderId="22" applyNumberFormat="1" applyFont="1" applyFill="0" applyBorder="1" applyAlignment="1" applyProtection="0">
      <alignment vertical="bottom"/>
    </xf>
    <xf numFmtId="61" fontId="0" borderId="22" applyNumberFormat="1" applyFont="1" applyFill="0" applyBorder="1" applyAlignment="1" applyProtection="0">
      <alignment vertical="bottom"/>
    </xf>
    <xf numFmtId="62" fontId="0" borderId="22" applyNumberFormat="1" applyFont="1" applyFill="0" applyBorder="1" applyAlignment="1" applyProtection="0">
      <alignment vertical="bottom"/>
    </xf>
    <xf numFmtId="0" fontId="0" borderId="22" applyNumberFormat="1" applyFont="1" applyFill="0" applyBorder="1" applyAlignment="1" applyProtection="0">
      <alignment vertical="bottom"/>
    </xf>
    <xf numFmtId="63" fontId="0" borderId="22" applyNumberFormat="1" applyFont="1" applyFill="0" applyBorder="1" applyAlignment="1" applyProtection="0">
      <alignment vertical="bottom"/>
    </xf>
    <xf numFmtId="64" fontId="0" borderId="22" applyNumberFormat="1" applyFont="1" applyFill="0" applyBorder="1" applyAlignment="1" applyProtection="0">
      <alignment vertical="bottom"/>
    </xf>
    <xf numFmtId="65" fontId="0" borderId="22" applyNumberFormat="1" applyFont="1" applyFill="0" applyBorder="1" applyAlignment="1" applyProtection="0">
      <alignment vertical="bottom"/>
    </xf>
    <xf numFmtId="66" fontId="0" borderId="22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4" applyNumberFormat="1" applyFont="1" applyFill="1" applyBorder="0" applyAlignment="1" applyProtection="0">
      <alignment vertical="bottom"/>
    </xf>
    <xf numFmtId="49" fontId="9" fillId="4" borderId="23" applyNumberFormat="1" applyFont="1" applyFill="1" applyBorder="1" applyAlignment="1" applyProtection="0">
      <alignment vertical="bottom"/>
    </xf>
    <xf numFmtId="60" fontId="0" fillId="4" borderId="25" applyNumberFormat="1" applyFont="1" applyFill="1" applyBorder="1" applyAlignment="1" applyProtection="0">
      <alignment vertical="bottom"/>
    </xf>
    <xf numFmtId="61" fontId="0" fillId="4" borderId="25" applyNumberFormat="1" applyFont="1" applyFill="1" applyBorder="1" applyAlignment="1" applyProtection="0">
      <alignment vertical="bottom"/>
    </xf>
    <xf numFmtId="62" fontId="0" fillId="4" borderId="25" applyNumberFormat="1" applyFont="1" applyFill="1" applyBorder="1" applyAlignment="1" applyProtection="0">
      <alignment vertical="bottom"/>
    </xf>
    <xf numFmtId="60" fontId="0" fillId="4" borderId="22" applyNumberFormat="1" applyFont="1" applyFill="1" applyBorder="1" applyAlignment="1" applyProtection="0">
      <alignment vertical="bottom"/>
    </xf>
    <xf numFmtId="61" fontId="0" fillId="4" borderId="22" applyNumberFormat="1" applyFont="1" applyFill="1" applyBorder="1" applyAlignment="1" applyProtection="0">
      <alignment vertical="bottom"/>
    </xf>
    <xf numFmtId="62" fontId="0" fillId="4" borderId="22" applyNumberFormat="1" applyFont="1" applyFill="1" applyBorder="1" applyAlignment="1" applyProtection="0">
      <alignment vertical="bottom"/>
    </xf>
    <xf numFmtId="63" fontId="0" fillId="4" borderId="22" applyNumberFormat="1" applyFont="1" applyFill="1" applyBorder="1" applyAlignment="1" applyProtection="0">
      <alignment vertical="bottom"/>
    </xf>
    <xf numFmtId="64" fontId="0" fillId="4" borderId="22" applyNumberFormat="1" applyFont="1" applyFill="1" applyBorder="1" applyAlignment="1" applyProtection="0">
      <alignment vertical="bottom"/>
    </xf>
    <xf numFmtId="65" fontId="0" fillId="4" borderId="22" applyNumberFormat="1" applyFont="1" applyFill="1" applyBorder="1" applyAlignment="1" applyProtection="0">
      <alignment vertical="bottom"/>
    </xf>
    <xf numFmtId="66" fontId="0" fillId="4" borderId="22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d8d8d8"/>
      <rgbColor rgb="fffda507"/>
      <rgbColor rgb="ffff0000"/>
      <rgbColor rgb="ffe7e6e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85997</xdr:colOff>
      <xdr:row>1</xdr:row>
      <xdr:rowOff>85725</xdr:rowOff>
    </xdr:from>
    <xdr:to>
      <xdr:col>2</xdr:col>
      <xdr:colOff>1535430</xdr:colOff>
      <xdr:row>4</xdr:row>
      <xdr:rowOff>106362</xdr:rowOff>
    </xdr:to>
    <xdr:pic>
      <xdr:nvPicPr>
        <xdr:cNvPr id="2" name="Picture 2" descr="Picture 2"/>
        <xdr:cNvPicPr>
          <a:picLocks noChangeAspect="1"/>
        </xdr:cNvPicPr>
      </xdr:nvPicPr>
      <xdr:blipFill>
        <a:blip r:embed="rId1">
          <a:extLst/>
        </a:blip>
        <a:srcRect l="0" t="0" r="9029" b="0"/>
        <a:stretch>
          <a:fillRect/>
        </a:stretch>
      </xdr:blipFill>
      <xdr:spPr>
        <a:xfrm>
          <a:off x="289197" y="285750"/>
          <a:ext cx="1551033" cy="5921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30.5547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4</v>
      </c>
    </row>
    <row r="11">
      <c r="B11" t="s" s="3">
        <v>18</v>
      </c>
      <c r="C11" s="3"/>
      <c r="D11" s="3"/>
    </row>
    <row r="12">
      <c r="B12" s="4"/>
      <c r="C12" t="s" s="4">
        <v>5</v>
      </c>
      <c r="D12" t="s" s="5">
        <v>18</v>
      </c>
    </row>
    <row r="13">
      <c r="B13" t="s" s="3">
        <v>50</v>
      </c>
      <c r="C13" s="3"/>
      <c r="D13" s="3"/>
    </row>
    <row r="14">
      <c r="B14" s="4"/>
      <c r="C14" t="s" s="4">
        <v>5</v>
      </c>
      <c r="D14" t="s" s="5">
        <v>50</v>
      </c>
    </row>
  </sheetData>
  <mergeCells count="1">
    <mergeCell ref="B3:D3"/>
  </mergeCells>
  <hyperlinks>
    <hyperlink ref="D10" location="'RoyaltyCalculator'!R1C1" tooltip="" display="RoyaltyCalculator"/>
    <hyperlink ref="D12" location="'Lookup Tables'!R1C1" tooltip="" display="Lookup Tables"/>
    <hyperlink ref="D14" location="'Inputs'!R1C1" tooltip="" display="Inputs"/>
  </hyperlinks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17"/>
  <sheetViews>
    <sheetView workbookViewId="0" showGridLines="0" defaultGridColor="1"/>
  </sheetViews>
  <sheetFormatPr defaultColWidth="8.83333" defaultRowHeight="15" customHeight="1" outlineLevelRow="0" outlineLevelCol="0"/>
  <cols>
    <col min="1" max="1" width="2.67188" style="6" customWidth="1"/>
    <col min="2" max="2" width="1.35156" style="6" customWidth="1"/>
    <col min="3" max="3" width="23.3516" style="6" customWidth="1"/>
    <col min="4" max="4" width="17.5" style="6" customWidth="1"/>
    <col min="5" max="5" width="22.8516" style="6" customWidth="1"/>
    <col min="6" max="9" width="15.6719" style="6" customWidth="1"/>
    <col min="10" max="10" width="1.35156" style="6" customWidth="1"/>
    <col min="11" max="256" width="8.85156" style="6" customWidth="1"/>
  </cols>
  <sheetData>
    <row r="1" ht="15.75" customHeight="1">
      <c r="A1" s="7"/>
      <c r="B1" s="8"/>
      <c r="C1" s="8"/>
      <c r="D1" s="8"/>
      <c r="E1" s="8"/>
      <c r="F1" s="8"/>
      <c r="G1" s="8"/>
      <c r="H1" s="8"/>
      <c r="I1" s="8"/>
      <c r="J1" s="9"/>
    </row>
    <row r="2" ht="15" customHeight="1">
      <c r="A2" s="10"/>
      <c r="B2" s="11"/>
      <c r="C2" s="12"/>
      <c r="D2" s="12"/>
      <c r="E2" s="12"/>
      <c r="F2" s="12"/>
      <c r="G2" s="12"/>
      <c r="H2" s="12"/>
      <c r="I2" s="12"/>
      <c r="J2" s="13"/>
    </row>
    <row r="3" ht="15" customHeight="1">
      <c r="A3" s="10"/>
      <c r="B3" s="14"/>
      <c r="C3" t="s" s="15">
        <f>IFERROR(VLOOKUP(E10,'Lookup Tables'!R1:S18,2,FALSE),"")</f>
        <v>6</v>
      </c>
      <c r="D3" t="s" s="16">
        <v>7</v>
      </c>
      <c r="E3" s="17"/>
      <c r="F3" s="18"/>
      <c r="G3" s="18"/>
      <c r="H3" s="18"/>
      <c r="I3" s="18"/>
      <c r="J3" s="19"/>
    </row>
    <row r="4" ht="15" customHeight="1">
      <c r="A4" s="10"/>
      <c r="B4" s="14"/>
      <c r="C4" t="s" s="15">
        <f>IFERROR(VLOOKUP(C3,'Lookup Tables'!U1:V18,2,FALSE),"")</f>
        <v>8</v>
      </c>
      <c r="D4" s="20"/>
      <c r="E4" s="18"/>
      <c r="F4" s="18"/>
      <c r="G4" s="18"/>
      <c r="H4" s="18"/>
      <c r="I4" s="18"/>
      <c r="J4" s="19"/>
    </row>
    <row r="5" ht="15" customHeight="1">
      <c r="A5" s="10"/>
      <c r="B5" s="14"/>
      <c r="C5" s="18"/>
      <c r="D5" s="18"/>
      <c r="E5" s="18"/>
      <c r="F5" s="18"/>
      <c r="G5" s="18"/>
      <c r="H5" s="18"/>
      <c r="I5" s="18"/>
      <c r="J5" s="19"/>
    </row>
    <row r="6" ht="30" customHeight="1">
      <c r="A6" s="10"/>
      <c r="B6" s="14"/>
      <c r="C6" t="s" s="21">
        <v>9</v>
      </c>
      <c r="D6" s="22"/>
      <c r="E6" s="22"/>
      <c r="F6" s="22"/>
      <c r="G6" s="22"/>
      <c r="H6" s="22"/>
      <c r="I6" s="22"/>
      <c r="J6" s="19"/>
    </row>
    <row r="7" ht="15" customHeight="1">
      <c r="A7" s="10"/>
      <c r="B7" s="14"/>
      <c r="C7" s="18"/>
      <c r="D7" s="18"/>
      <c r="E7" s="23"/>
      <c r="F7" s="18"/>
      <c r="G7" s="18"/>
      <c r="H7" s="18"/>
      <c r="I7" s="18"/>
      <c r="J7" s="19"/>
    </row>
    <row r="8" ht="15.75" customHeight="1">
      <c r="A8" s="10"/>
      <c r="B8" s="14"/>
      <c r="C8" t="s" s="24">
        <v>10</v>
      </c>
      <c r="D8" s="25"/>
      <c r="E8" s="26"/>
      <c r="F8" s="14"/>
      <c r="G8" s="18"/>
      <c r="H8" s="18"/>
      <c r="I8" s="18"/>
      <c r="J8" s="19"/>
    </row>
    <row r="9" ht="15.75" customHeight="1">
      <c r="A9" s="10"/>
      <c r="B9" s="14"/>
      <c r="C9" t="s" s="24">
        <v>11</v>
      </c>
      <c r="D9" s="19"/>
      <c r="E9" s="27"/>
      <c r="F9" s="28"/>
      <c r="G9" s="18"/>
      <c r="H9" s="18"/>
      <c r="I9" s="18"/>
      <c r="J9" s="19"/>
    </row>
    <row r="10" ht="15.75" customHeight="1">
      <c r="A10" s="10"/>
      <c r="B10" s="14"/>
      <c r="C10" t="s" s="24">
        <v>12</v>
      </c>
      <c r="D10" s="19"/>
      <c r="E10" t="s" s="29">
        <v>6</v>
      </c>
      <c r="F10" s="14"/>
      <c r="G10" s="18"/>
      <c r="H10" s="18"/>
      <c r="I10" s="18"/>
      <c r="J10" s="19"/>
    </row>
    <row r="11" ht="15.75" customHeight="1">
      <c r="A11" s="10"/>
      <c r="B11" s="14"/>
      <c r="C11" t="s" s="24">
        <v>13</v>
      </c>
      <c r="D11" s="19"/>
      <c r="E11" s="26"/>
      <c r="F11" s="28"/>
      <c r="G11" s="18"/>
      <c r="H11" s="18"/>
      <c r="I11" s="18"/>
      <c r="J11" s="19"/>
    </row>
    <row r="12" ht="15.75" customHeight="1">
      <c r="A12" s="10"/>
      <c r="B12" s="14"/>
      <c r="C12" s="30"/>
      <c r="D12" s="18"/>
      <c r="E12" s="31"/>
      <c r="F12" s="18"/>
      <c r="G12" s="18"/>
      <c r="H12" s="18"/>
      <c r="I12" s="18"/>
      <c r="J12" s="19"/>
    </row>
    <row r="13" ht="15.75" customHeight="1">
      <c r="A13" s="10"/>
      <c r="B13" s="14"/>
      <c r="C13" t="s" s="24">
        <v>14</v>
      </c>
      <c r="D13" s="19"/>
      <c r="E13" s="32">
        <f>IFERROR(ROUNDUP(IF($E$11="",0,SUMIFS('Lookup Tables'!$G1:$G18,'Lookup Tables'!$C1:$C18,$E$8,'Lookup Tables'!$D1:$D18,$C$3,'Lookup Tables'!$E1:$E18,"&lt;="&amp;$E$9,'Lookup Tables'!$F1:$F18,"&gt;="&amp;$E$9)+(SUMIFS('Lookup Tables'!$H1:$H18,'Lookup Tables'!$C1:$C18,$E$8,'Lookup Tables'!$D1:$D18,$C$3,'Lookup Tables'!$E1:$E18,"&lt;="&amp;$E$9,'Lookup Tables'!$F1:$F18,"&gt;="&amp;$E$9)*$E$9)),2),0)</f>
        <v>0</v>
      </c>
      <c r="F13" s="14"/>
      <c r="G13" s="18"/>
      <c r="H13" s="18"/>
      <c r="I13" s="18"/>
      <c r="J13" s="19"/>
    </row>
    <row r="14" ht="15.75" customHeight="1">
      <c r="A14" s="10"/>
      <c r="B14" s="14"/>
      <c r="C14" t="s" s="24">
        <v>15</v>
      </c>
      <c r="D14" s="19"/>
      <c r="E14" s="32">
        <f>IFERROR(ROUNDUP($E$13/0.6,2),0)</f>
        <v>0</v>
      </c>
      <c r="F14" s="14"/>
      <c r="G14" s="18"/>
      <c r="H14" s="18"/>
      <c r="I14" s="18"/>
      <c r="J14" s="19"/>
    </row>
    <row r="15" ht="15.75" customHeight="1">
      <c r="A15" s="10"/>
      <c r="B15" s="14"/>
      <c r="C15" t="s" s="24">
        <v>16</v>
      </c>
      <c r="D15" s="19"/>
      <c r="E15" s="32">
        <f>IFERROR(ROUNDUP(IF($E$13=0,0,($E$11*0.6)-$E$13),2),0)</f>
        <v>0</v>
      </c>
      <c r="F15" t="s" s="33">
        <f>IF($E$15&lt;0,"*Der Listenpreis liegt unter dem zulässigen Mindestlistenpreis","")</f>
      </c>
      <c r="G15" s="18"/>
      <c r="H15" s="18"/>
      <c r="I15" s="18"/>
      <c r="J15" s="19"/>
    </row>
    <row r="16" ht="15.75" customHeight="1">
      <c r="A16" s="10"/>
      <c r="B16" s="14"/>
      <c r="C16" t="s" s="24">
        <v>17</v>
      </c>
      <c r="D16" s="19"/>
      <c r="E16" s="32">
        <f>IFERROR(ROUNDUP(IF($E$13=0,0,($E$11*0.4)-$E$13),2),0)</f>
        <v>0</v>
      </c>
      <c r="F16" t="s" s="33">
        <f>IFERROR(IF($E$16&lt;0,"*Der Listenpreis ist für den erweiterten Vertrieb zu niedrig",""),"")</f>
      </c>
      <c r="G16" s="18"/>
      <c r="H16" s="18"/>
      <c r="I16" s="18"/>
      <c r="J16" s="19"/>
    </row>
    <row r="17" ht="15.75" customHeight="1">
      <c r="A17" s="34"/>
      <c r="B17" s="35"/>
      <c r="C17" s="23"/>
      <c r="D17" s="23"/>
      <c r="E17" s="36"/>
      <c r="F17" s="23"/>
      <c r="G17" s="23"/>
      <c r="H17" s="23"/>
      <c r="I17" s="23"/>
      <c r="J17" s="37"/>
    </row>
  </sheetData>
  <mergeCells count="2">
    <mergeCell ref="C6:I6"/>
    <mergeCell ref="D3:E3"/>
  </mergeCells>
  <pageMargins left="0.7" right="0.7" top="0.75" bottom="0.75" header="0.3" footer="0.3"/>
  <pageSetup firstPageNumber="1" fitToHeight="1" fitToWidth="1" scale="92" useFirstPageNumber="0" orientation="landscape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V18"/>
  <sheetViews>
    <sheetView workbookViewId="0" showGridLines="0" defaultGridColor="1"/>
  </sheetViews>
  <sheetFormatPr defaultColWidth="8.83333" defaultRowHeight="15" customHeight="1" outlineLevelRow="0" outlineLevelCol="0"/>
  <cols>
    <col min="1" max="2" width="13.5" style="38" customWidth="1"/>
    <col min="3" max="3" width="14.6719" style="38" customWidth="1"/>
    <col min="4" max="4" width="31.3516" style="38" customWidth="1"/>
    <col min="5" max="5" width="16.5" style="38" customWidth="1"/>
    <col min="6" max="6" width="16.8516" style="38" customWidth="1"/>
    <col min="7" max="7" width="11.5" style="38" customWidth="1"/>
    <col min="8" max="8" width="10.1719" style="38" customWidth="1"/>
    <col min="9" max="12" width="9.17188" style="38" customWidth="1"/>
    <col min="13" max="13" width="13.8516" style="38" customWidth="1"/>
    <col min="14" max="20" width="9.17188" style="38" customWidth="1"/>
    <col min="21" max="21" width="31.3516" style="38" customWidth="1"/>
    <col min="22" max="22" width="8.85156" style="38" customWidth="1"/>
    <col min="23" max="256" width="8.85156" style="38" customWidth="1"/>
  </cols>
  <sheetData>
    <row r="1" ht="16" customHeight="1">
      <c r="A1" t="s" s="39">
        <v>19</v>
      </c>
      <c r="B1" s="40"/>
      <c r="C1" s="40"/>
      <c r="D1" s="40"/>
      <c r="E1" s="41"/>
      <c r="F1" s="41"/>
      <c r="G1" s="42"/>
      <c r="H1" s="43"/>
      <c r="I1" s="44"/>
      <c r="J1" t="s" s="45">
        <v>20</v>
      </c>
      <c r="K1" s="40"/>
      <c r="L1" s="40"/>
      <c r="M1" s="40"/>
      <c r="N1" s="46"/>
      <c r="O1" s="47"/>
      <c r="P1" s="47"/>
      <c r="Q1" s="47"/>
      <c r="R1" s="47"/>
      <c r="S1" s="47"/>
      <c r="T1" s="47"/>
      <c r="U1" s="47"/>
      <c r="V1" s="47"/>
    </row>
    <row r="2" ht="16" customHeight="1">
      <c r="A2" t="s" s="48">
        <v>21</v>
      </c>
      <c r="B2" t="s" s="48">
        <v>22</v>
      </c>
      <c r="C2" t="s" s="48">
        <v>23</v>
      </c>
      <c r="D2" t="s" s="48">
        <v>24</v>
      </c>
      <c r="E2" t="s" s="48">
        <v>25</v>
      </c>
      <c r="F2" t="s" s="48">
        <v>26</v>
      </c>
      <c r="G2" t="s" s="48">
        <v>27</v>
      </c>
      <c r="H2" t="s" s="48">
        <v>28</v>
      </c>
      <c r="I2" s="47"/>
      <c r="J2" t="s" s="48">
        <v>21</v>
      </c>
      <c r="K2" t="s" s="48">
        <v>29</v>
      </c>
      <c r="L2" t="s" s="48">
        <v>30</v>
      </c>
      <c r="M2" t="s" s="48">
        <v>31</v>
      </c>
      <c r="N2" s="47"/>
      <c r="O2" t="s" s="49">
        <v>32</v>
      </c>
      <c r="P2" t="s" s="49">
        <v>33</v>
      </c>
      <c r="Q2" s="50"/>
      <c r="R2" t="s" s="49">
        <v>24</v>
      </c>
      <c r="S2" t="s" s="49">
        <v>34</v>
      </c>
      <c r="T2" s="47"/>
      <c r="U2" t="s" s="49">
        <v>34</v>
      </c>
      <c r="V2" t="s" s="49">
        <v>32</v>
      </c>
    </row>
    <row r="3" ht="16" customHeight="1">
      <c r="A3" s="51">
        <v>43313</v>
      </c>
      <c r="B3" t="s" s="52">
        <v>35</v>
      </c>
      <c r="C3" t="s" s="52">
        <v>36</v>
      </c>
      <c r="D3" t="s" s="52">
        <v>6</v>
      </c>
      <c r="E3" s="53">
        <v>24</v>
      </c>
      <c r="F3" s="53">
        <v>109</v>
      </c>
      <c r="G3" s="54">
        <f>SUMIFS('Inputs'!G$3:G$49980,'Inputs'!$A$3:$A$49980,$A3,'Inputs'!$C$3:$C$49980,$C3,'Inputs'!$D$3:$D$49980,$D3,'Inputs'!$E$3:$E$49980,$E3,'Inputs'!$F$3:$F$49980,$F3)</f>
        <v>2.15</v>
      </c>
      <c r="H3" s="55">
        <f>SUMIFS('Inputs'!H$3:H$49980,'Inputs'!$A$3:$A$49980,$A3,'Inputs'!$C$3:$C$49980,$C3,'Inputs'!$D$3:$D$49980,$D3,'Inputs'!$E$3:$E$49980,$E3,'Inputs'!$F$3:$F$49980,$F3)</f>
        <v>0</v>
      </c>
      <c r="I3" s="47"/>
      <c r="J3" s="51">
        <v>43313</v>
      </c>
      <c r="K3" t="s" s="52">
        <v>37</v>
      </c>
      <c r="L3" t="s" s="52">
        <v>8</v>
      </c>
      <c r="M3" s="56">
        <v>1.1713922582</v>
      </c>
      <c r="N3" s="47"/>
      <c r="O3" t="s" s="52">
        <v>8</v>
      </c>
      <c r="P3" t="s" s="52">
        <v>38</v>
      </c>
      <c r="Q3" s="47"/>
      <c r="R3" t="s" s="52">
        <v>6</v>
      </c>
      <c r="S3" t="s" s="52">
        <v>6</v>
      </c>
      <c r="T3" s="47"/>
      <c r="U3" t="s" s="52">
        <v>6</v>
      </c>
      <c r="V3" t="s" s="52">
        <v>8</v>
      </c>
    </row>
    <row r="4" ht="16" customHeight="1">
      <c r="A4" s="57">
        <v>43313</v>
      </c>
      <c r="B4" t="s" s="58">
        <v>39</v>
      </c>
      <c r="C4" t="s" s="58">
        <v>36</v>
      </c>
      <c r="D4" t="s" s="58">
        <v>6</v>
      </c>
      <c r="E4" s="59">
        <v>110</v>
      </c>
      <c r="F4" s="59">
        <v>828</v>
      </c>
      <c r="G4" s="60">
        <f>SUMIFS('Inputs'!G$3:G$49980,'Inputs'!$A$3:$A$49980,$A4,'Inputs'!$C$3:$C$49980,$C4,'Inputs'!$D$3:$D$49980,$D4,'Inputs'!$E$3:$E$49980,$E4,'Inputs'!$F$3:$F$49980,$F4)</f>
        <v>0.85</v>
      </c>
      <c r="H4" s="61">
        <f>SUMIFS('Inputs'!H$3:H$49980,'Inputs'!$A$3:$A$49980,$A4,'Inputs'!$C$3:$C$49980,$C4,'Inputs'!$D$3:$D$49980,$D4,'Inputs'!$E$3:$E$49980,$E4,'Inputs'!$F$3:$F$49980,$F4)</f>
        <v>0.012</v>
      </c>
      <c r="I4" s="47"/>
      <c r="J4" s="57">
        <v>43313</v>
      </c>
      <c r="K4" t="s" s="58">
        <v>37</v>
      </c>
      <c r="L4" t="s" s="58">
        <v>40</v>
      </c>
      <c r="M4" s="62">
        <v>0.8925158213</v>
      </c>
      <c r="N4" s="47"/>
      <c r="O4" t="s" s="58">
        <v>37</v>
      </c>
      <c r="P4" t="s" s="58">
        <v>41</v>
      </c>
      <c r="Q4" s="47"/>
      <c r="R4" t="s" s="58">
        <v>42</v>
      </c>
      <c r="S4" t="s" s="58">
        <v>42</v>
      </c>
      <c r="T4" s="47"/>
      <c r="U4" t="s" s="58">
        <v>42</v>
      </c>
      <c r="V4" t="s" s="58">
        <v>40</v>
      </c>
    </row>
    <row r="5" ht="16" customHeight="1">
      <c r="A5" s="57">
        <v>43313</v>
      </c>
      <c r="B5" t="s" s="58">
        <v>35</v>
      </c>
      <c r="C5" t="s" s="58">
        <v>43</v>
      </c>
      <c r="D5" t="s" s="58">
        <v>6</v>
      </c>
      <c r="E5" s="59">
        <v>24</v>
      </c>
      <c r="F5" s="59">
        <v>41</v>
      </c>
      <c r="G5" s="60">
        <f>SUMIFS('Inputs'!G$3:G$49980,'Inputs'!$A$3:$A$49980,$A5,'Inputs'!$C$3:$C$49980,$C5,'Inputs'!$D$3:$D$49980,$D5,'Inputs'!$E$3:$E$49980,$E5,'Inputs'!$F$3:$F$49980,$F5)</f>
        <v>3.65</v>
      </c>
      <c r="H5" s="61">
        <f>SUMIFS('Inputs'!H$3:H$49980,'Inputs'!$A$3:$A$49980,$A5,'Inputs'!$C$3:$C$49980,$C5,'Inputs'!$D$3:$D$49980,$D5,'Inputs'!$E$3:$E$49980,$E5,'Inputs'!$F$3:$F$49980,$F5)</f>
        <v>0</v>
      </c>
      <c r="I5" s="47"/>
      <c r="J5" s="57">
        <v>43313</v>
      </c>
      <c r="K5" t="s" s="58">
        <v>8</v>
      </c>
      <c r="L5" t="s" s="58">
        <v>37</v>
      </c>
      <c r="M5" s="62">
        <v>0.8538003507</v>
      </c>
      <c r="N5" s="47"/>
      <c r="O5" t="s" s="58">
        <v>40</v>
      </c>
      <c r="P5" t="s" s="58">
        <v>44</v>
      </c>
      <c r="Q5" s="47"/>
      <c r="R5" t="s" s="58">
        <v>45</v>
      </c>
      <c r="S5" t="s" s="58">
        <v>45</v>
      </c>
      <c r="T5" s="47"/>
      <c r="U5" t="s" s="58">
        <v>45</v>
      </c>
      <c r="V5" t="s" s="58">
        <v>37</v>
      </c>
    </row>
    <row r="6" ht="16" customHeight="1">
      <c r="A6" s="57">
        <v>43313</v>
      </c>
      <c r="B6" t="s" s="58">
        <v>39</v>
      </c>
      <c r="C6" t="s" s="58">
        <v>43</v>
      </c>
      <c r="D6" t="s" s="58">
        <v>6</v>
      </c>
      <c r="E6" s="59">
        <v>42</v>
      </c>
      <c r="F6" s="59">
        <v>500</v>
      </c>
      <c r="G6" s="60">
        <f>SUMIFS('Inputs'!G$3:G$49980,'Inputs'!$A$3:$A$49980,$A6,'Inputs'!$C$3:$C$49980,$C6,'Inputs'!$D$3:$D$49980,$D6,'Inputs'!$E$3:$E$49980,$E6,'Inputs'!$F$3:$F$49980,$F6)</f>
        <v>0.85</v>
      </c>
      <c r="H6" s="61">
        <f>SUMIFS('Inputs'!H$3:H$49980,'Inputs'!$A$3:$A$49980,$A6,'Inputs'!$C$3:$C$49980,$C6,'Inputs'!$D$3:$D$49980,$D6,'Inputs'!$E$3:$E$49980,$E6,'Inputs'!$F$3:$F$49980,$F6)</f>
        <v>0.07000000000000001</v>
      </c>
      <c r="I6" s="47"/>
      <c r="J6" s="57">
        <v>43313</v>
      </c>
      <c r="K6" t="s" s="58">
        <v>8</v>
      </c>
      <c r="L6" t="s" s="58">
        <v>40</v>
      </c>
      <c r="M6" s="62">
        <v>0.7604551171</v>
      </c>
      <c r="N6" s="47"/>
      <c r="O6" s="47"/>
      <c r="P6" s="47"/>
      <c r="Q6" s="47"/>
      <c r="R6" t="s" s="58">
        <v>46</v>
      </c>
      <c r="S6" t="s" s="58">
        <v>47</v>
      </c>
      <c r="T6" s="47"/>
      <c r="U6" t="s" s="58">
        <v>47</v>
      </c>
      <c r="V6" t="s" s="58">
        <v>37</v>
      </c>
    </row>
    <row r="7" ht="16" customHeight="1">
      <c r="A7" s="57">
        <v>43313</v>
      </c>
      <c r="B7" t="s" s="58">
        <v>35</v>
      </c>
      <c r="C7" t="s" s="58">
        <v>36</v>
      </c>
      <c r="D7" t="s" s="58">
        <v>42</v>
      </c>
      <c r="E7" s="59">
        <v>24</v>
      </c>
      <c r="F7" s="59">
        <v>109</v>
      </c>
      <c r="G7" s="63">
        <f>SUMIFS('Inputs'!G$3:G$49980,'Inputs'!$A$3:$A$49980,$A7,'Inputs'!$C$3:$C$49980,$C7,'Inputs'!$D$3:$D$49980,$D7,'Inputs'!$E$3:$E$49980,$E7,'Inputs'!$F$3:$F$49980,$F7)</f>
        <v>1.7</v>
      </c>
      <c r="H7" s="64">
        <f>SUMIFS('Inputs'!H$3:H$49980,'Inputs'!$A$3:$A$49980,$A7,'Inputs'!$C$3:$C$49980,$C7,'Inputs'!$D$3:$D$49980,$D7,'Inputs'!$E$3:$E$49980,$E7,'Inputs'!$F$3:$F$49980,$F7)</f>
        <v>0</v>
      </c>
      <c r="I7" s="47"/>
      <c r="J7" s="57">
        <v>43313</v>
      </c>
      <c r="K7" t="s" s="58">
        <v>40</v>
      </c>
      <c r="L7" t="s" s="58">
        <v>8</v>
      </c>
      <c r="M7" s="62">
        <v>1.3131976362</v>
      </c>
      <c r="N7" s="47"/>
      <c r="O7" s="47"/>
      <c r="P7" s="47"/>
      <c r="Q7" s="47"/>
      <c r="R7" t="s" s="58">
        <v>48</v>
      </c>
      <c r="S7" t="s" s="58">
        <v>47</v>
      </c>
      <c r="T7" s="47"/>
      <c r="U7" s="47"/>
      <c r="V7" s="47"/>
    </row>
    <row r="8" ht="16" customHeight="1">
      <c r="A8" s="57">
        <v>43313</v>
      </c>
      <c r="B8" t="s" s="58">
        <v>39</v>
      </c>
      <c r="C8" t="s" s="58">
        <v>36</v>
      </c>
      <c r="D8" t="s" s="58">
        <v>42</v>
      </c>
      <c r="E8" s="59">
        <v>110</v>
      </c>
      <c r="F8" s="59">
        <v>828</v>
      </c>
      <c r="G8" s="63">
        <f>SUMIFS('Inputs'!G$3:G$49980,'Inputs'!$A$3:$A$49980,$A8,'Inputs'!$C$3:$C$49980,$C8,'Inputs'!$D$3:$D$49980,$D8,'Inputs'!$E$3:$E$49980,$E8,'Inputs'!$F$3:$F$49980,$F8)</f>
        <v>0.7</v>
      </c>
      <c r="H8" s="64">
        <f>SUMIFS('Inputs'!H$3:H$49980,'Inputs'!$A$3:$A$49980,$A8,'Inputs'!$C$3:$C$49980,$C8,'Inputs'!$D$3:$D$49980,$D8,'Inputs'!$E$3:$E$49980,$E8,'Inputs'!$F$3:$F$49980,$F8)</f>
        <v>0.01</v>
      </c>
      <c r="I8" s="47"/>
      <c r="J8" s="57">
        <v>43313</v>
      </c>
      <c r="K8" t="s" s="58">
        <v>40</v>
      </c>
      <c r="L8" t="s" s="58">
        <v>37</v>
      </c>
      <c r="M8" s="62">
        <v>1.1204283174</v>
      </c>
      <c r="N8" s="47"/>
      <c r="O8" s="47"/>
      <c r="P8" s="47"/>
      <c r="Q8" s="47"/>
      <c r="R8" t="s" s="58">
        <v>49</v>
      </c>
      <c r="S8" t="s" s="58">
        <v>47</v>
      </c>
      <c r="T8" s="47"/>
      <c r="U8" s="47"/>
      <c r="V8" s="47"/>
    </row>
    <row r="9" ht="16" customHeight="1">
      <c r="A9" s="57">
        <v>43313</v>
      </c>
      <c r="B9" t="s" s="58">
        <v>35</v>
      </c>
      <c r="C9" t="s" s="58">
        <v>43</v>
      </c>
      <c r="D9" t="s" s="58">
        <v>42</v>
      </c>
      <c r="E9" s="59">
        <v>24</v>
      </c>
      <c r="F9" s="59">
        <v>41</v>
      </c>
      <c r="G9" s="63">
        <f>SUMIFS('Inputs'!G$3:G$49980,'Inputs'!$A$3:$A$49980,$A9,'Inputs'!$C$3:$C$49980,$C9,'Inputs'!$D$3:$D$49980,$D9,'Inputs'!$E$3:$E$49980,$E9,'Inputs'!$F$3:$F$49980,$F9)</f>
        <v>2.05</v>
      </c>
      <c r="H9" s="64">
        <f>SUMIFS('Inputs'!H$3:H$49980,'Inputs'!$A$3:$A$49980,$A9,'Inputs'!$C$3:$C$49980,$C9,'Inputs'!$D$3:$D$49980,$D9,'Inputs'!$E$3:$E$49980,$E9,'Inputs'!$F$3:$F$49980,$F9)</f>
        <v>0</v>
      </c>
      <c r="I9" s="47"/>
      <c r="J9" s="57">
        <v>43313</v>
      </c>
      <c r="K9" t="s" s="58">
        <v>8</v>
      </c>
      <c r="L9" t="s" s="58">
        <v>8</v>
      </c>
      <c r="M9" s="62">
        <f>SUMIFS('Inputs'!M$3:M$49980,'Inputs'!$J$3:$J$49980,$J9,'Inputs'!$K$3:$K$49980,$K9,'Inputs'!$L$3:$L$49980,$L9)</f>
        <v>1</v>
      </c>
      <c r="N9" s="47"/>
      <c r="O9" s="47"/>
      <c r="P9" s="47"/>
      <c r="Q9" s="47"/>
      <c r="R9" s="47"/>
      <c r="S9" s="47"/>
      <c r="T9" s="47"/>
      <c r="U9" s="47"/>
      <c r="V9" s="47"/>
    </row>
    <row r="10" ht="16" customHeight="1">
      <c r="A10" s="57">
        <v>43313</v>
      </c>
      <c r="B10" t="s" s="58">
        <v>39</v>
      </c>
      <c r="C10" t="s" s="58">
        <v>43</v>
      </c>
      <c r="D10" t="s" s="58">
        <v>42</v>
      </c>
      <c r="E10" s="59">
        <v>42</v>
      </c>
      <c r="F10" s="59">
        <v>500</v>
      </c>
      <c r="G10" s="63">
        <f>SUMIFS('Inputs'!G$3:G$49980,'Inputs'!$A$3:$A$49980,$A10,'Inputs'!$C$3:$C$49980,$C10,'Inputs'!$D$3:$D$49980,$D10,'Inputs'!$E$3:$E$49980,$E10,'Inputs'!$F$3:$F$49980,$F10)</f>
        <v>0.7</v>
      </c>
      <c r="H10" s="64">
        <f>SUMIFS('Inputs'!H$3:H$49980,'Inputs'!$A$3:$A$49980,$A10,'Inputs'!$C$3:$C$49980,$C10,'Inputs'!$D$3:$D$49980,$D10,'Inputs'!$E$3:$E$49980,$E10,'Inputs'!$F$3:$F$49980,$F10)</f>
        <v>0.045</v>
      </c>
      <c r="I10" s="47"/>
      <c r="J10" s="57">
        <v>43313</v>
      </c>
      <c r="K10" t="s" s="58">
        <v>40</v>
      </c>
      <c r="L10" t="s" s="58">
        <v>40</v>
      </c>
      <c r="M10" s="62">
        <f>SUMIFS('Inputs'!M$3:M$49980,'Inputs'!$J$3:$J$49980,$J10,'Inputs'!$K$3:$K$49980,$K10,'Inputs'!$L$3:$L$49980,$L10)</f>
        <v>1</v>
      </c>
      <c r="N10" s="47"/>
      <c r="O10" s="47"/>
      <c r="P10" s="47"/>
      <c r="Q10" s="47"/>
      <c r="R10" s="47"/>
      <c r="S10" s="47"/>
      <c r="T10" s="47"/>
      <c r="U10" s="47"/>
      <c r="V10" s="47"/>
    </row>
    <row r="11" ht="16" customHeight="1">
      <c r="A11" s="57">
        <v>43313</v>
      </c>
      <c r="B11" t="s" s="58">
        <v>35</v>
      </c>
      <c r="C11" t="s" s="58">
        <v>36</v>
      </c>
      <c r="D11" t="s" s="58">
        <v>45</v>
      </c>
      <c r="E11" s="59">
        <v>24</v>
      </c>
      <c r="F11" s="59">
        <v>109</v>
      </c>
      <c r="G11" s="65">
        <f>SUMIFS('Inputs'!G$3:G$49980,'Inputs'!$A$3:$A$49980,$A11,'Inputs'!$C$3:$C$49980,$C11,'Inputs'!$D$3:$D$49980,$D11,'Inputs'!$E$3:$E$49980,$E11,'Inputs'!$F$3:$F$49980,$F11)</f>
        <v>1.9</v>
      </c>
      <c r="H11" s="66">
        <f>SUMIFS('Inputs'!H$3:H$49980,'Inputs'!$A$3:$A$49980,$A11,'Inputs'!$C$3:$C$49980,$C11,'Inputs'!$D$3:$D$49980,$D11,'Inputs'!$E$3:$E$49980,$E11,'Inputs'!$F$3:$F$49980,$F11)</f>
        <v>0</v>
      </c>
      <c r="I11" s="47"/>
      <c r="J11" s="57">
        <v>43313</v>
      </c>
      <c r="K11" t="s" s="58">
        <v>37</v>
      </c>
      <c r="L11" t="s" s="58">
        <v>37</v>
      </c>
      <c r="M11" s="62">
        <f>SUMIFS('Inputs'!M$3:M$49980,'Inputs'!$J$3:$J$49980,$J11,'Inputs'!$K$3:$K$49980,$K11,'Inputs'!$L$3:$L$49980,$L11)</f>
        <v>1</v>
      </c>
      <c r="N11" s="47"/>
      <c r="O11" s="47"/>
      <c r="P11" s="47"/>
      <c r="Q11" s="47"/>
      <c r="R11" s="47"/>
      <c r="S11" s="47"/>
      <c r="T11" s="47"/>
      <c r="U11" s="47"/>
      <c r="V11" s="47"/>
    </row>
    <row r="12" ht="16" customHeight="1">
      <c r="A12" s="57">
        <v>43313</v>
      </c>
      <c r="B12" t="s" s="58">
        <v>39</v>
      </c>
      <c r="C12" t="s" s="58">
        <v>36</v>
      </c>
      <c r="D12" t="s" s="58">
        <v>45</v>
      </c>
      <c r="E12" s="59">
        <v>110</v>
      </c>
      <c r="F12" s="59">
        <v>828</v>
      </c>
      <c r="G12" s="65">
        <f>SUMIFS('Inputs'!G$3:G$49980,'Inputs'!$A$3:$A$49980,$A12,'Inputs'!$C$3:$C$49980,$C12,'Inputs'!$D$3:$D$49980,$D12,'Inputs'!$E$3:$E$49980,$E12,'Inputs'!$F$3:$F$49980,$F12)</f>
        <v>0.6</v>
      </c>
      <c r="H12" s="66">
        <f>SUMIFS('Inputs'!H$3:H$49980,'Inputs'!$A$3:$A$49980,$A12,'Inputs'!$C$3:$C$49980,$C12,'Inputs'!$D$3:$D$49980,$D12,'Inputs'!$E$3:$E$49980,$E12,'Inputs'!$F$3:$F$49980,$F12)</f>
        <v>0.012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</row>
    <row r="13" ht="16" customHeight="1">
      <c r="A13" s="57">
        <v>43313</v>
      </c>
      <c r="B13" t="s" s="58">
        <v>35</v>
      </c>
      <c r="C13" t="s" s="58">
        <v>43</v>
      </c>
      <c r="D13" t="s" s="58">
        <v>45</v>
      </c>
      <c r="E13" s="59">
        <v>24</v>
      </c>
      <c r="F13" s="59">
        <v>41</v>
      </c>
      <c r="G13" s="65">
        <f>SUMIFS('Inputs'!G$3:G$49980,'Inputs'!$A$3:$A$49980,$A13,'Inputs'!$C$3:$C$49980,$C13,'Inputs'!$D$3:$D$49980,$D13,'Inputs'!$E$3:$E$49980,$E13,'Inputs'!$F$3:$F$49980,$F13)</f>
        <v>2.4</v>
      </c>
      <c r="H13" s="66">
        <f>SUMIFS('Inputs'!H$3:H$49980,'Inputs'!$A$3:$A$49980,$A13,'Inputs'!$C$3:$C$49980,$C13,'Inputs'!$D$3:$D$49980,$D13,'Inputs'!$E$3:$E$49980,$E13,'Inputs'!$F$3:$F$49980,$F13)</f>
        <v>0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</row>
    <row r="14" ht="16" customHeight="1">
      <c r="A14" s="57">
        <v>43313</v>
      </c>
      <c r="B14" t="s" s="58">
        <v>39</v>
      </c>
      <c r="C14" t="s" s="58">
        <v>43</v>
      </c>
      <c r="D14" t="s" s="58">
        <v>45</v>
      </c>
      <c r="E14" s="59">
        <v>42</v>
      </c>
      <c r="F14" s="59">
        <v>500</v>
      </c>
      <c r="G14" s="65">
        <f>SUMIFS('Inputs'!G$3:G$49980,'Inputs'!$A$3:$A$49980,$A14,'Inputs'!$C$3:$C$49980,$C14,'Inputs'!$D$3:$D$49980,$D14,'Inputs'!$E$3:$E$49980,$E14,'Inputs'!$F$3:$F$49980,$F14)</f>
        <v>0.6</v>
      </c>
      <c r="H14" s="66">
        <f>SUMIFS('Inputs'!H$3:H$49980,'Inputs'!$A$3:$A$49980,$A14,'Inputs'!$C$3:$C$49980,$C14,'Inputs'!$D$3:$D$49980,$D14,'Inputs'!$E$3:$E$49980,$E14,'Inputs'!$F$3:$F$49980,$F14)</f>
        <v>0.06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</row>
    <row r="15" ht="16" customHeight="1">
      <c r="A15" s="57">
        <v>43313</v>
      </c>
      <c r="B15" t="s" s="58">
        <v>35</v>
      </c>
      <c r="C15" t="s" s="58">
        <v>36</v>
      </c>
      <c r="D15" t="s" s="58">
        <v>47</v>
      </c>
      <c r="E15" s="59">
        <v>24</v>
      </c>
      <c r="F15" s="59">
        <v>109</v>
      </c>
      <c r="G15" s="65">
        <f>SUMIFS('Inputs'!G$3:G$49980,'Inputs'!$A$3:$A$49980,$A15,'Inputs'!$C$3:$C$49980,$C15,'Inputs'!$D$3:$D$49980,$D15,'Inputs'!$E$3:$E$49980,$E15,'Inputs'!$F$3:$F$49980,$F15)</f>
        <v>1.9</v>
      </c>
      <c r="H15" s="66">
        <f>SUMIFS('Inputs'!H$3:H$49980,'Inputs'!$A$3:$A$49980,$A15,'Inputs'!$C$3:$C$49980,$C15,'Inputs'!$D$3:$D$49980,$D15,'Inputs'!$E$3:$E$49980,$E15,'Inputs'!$F$3:$F$49980,$F15)</f>
        <v>0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</row>
    <row r="16" ht="16" customHeight="1">
      <c r="A16" s="57">
        <v>43313</v>
      </c>
      <c r="B16" t="s" s="58">
        <v>39</v>
      </c>
      <c r="C16" t="s" s="58">
        <v>36</v>
      </c>
      <c r="D16" t="s" s="58">
        <v>47</v>
      </c>
      <c r="E16" s="59">
        <v>110</v>
      </c>
      <c r="F16" s="59">
        <v>828</v>
      </c>
      <c r="G16" s="65">
        <f>SUMIFS('Inputs'!G$3:G$49980,'Inputs'!$A$3:$A$49980,$A16,'Inputs'!$C$3:$C$49980,$C16,'Inputs'!$D$3:$D$49980,$D16,'Inputs'!$E$3:$E$49980,$E16,'Inputs'!$F$3:$F$49980,$F16)</f>
        <v>0.6</v>
      </c>
      <c r="H16" s="66">
        <f>SUMIFS('Inputs'!H$3:H$49980,'Inputs'!$A$3:$A$49980,$A16,'Inputs'!$C$3:$C$49980,$C16,'Inputs'!$D$3:$D$49980,$D16,'Inputs'!$E$3:$E$49980,$E16,'Inputs'!$F$3:$F$49980,$F16)</f>
        <v>0.012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</row>
    <row r="17" ht="16" customHeight="1">
      <c r="A17" s="57">
        <v>43313</v>
      </c>
      <c r="B17" t="s" s="58">
        <v>35</v>
      </c>
      <c r="C17" t="s" s="58">
        <v>43</v>
      </c>
      <c r="D17" t="s" s="58">
        <v>47</v>
      </c>
      <c r="E17" s="59">
        <v>24</v>
      </c>
      <c r="F17" s="59">
        <v>41</v>
      </c>
      <c r="G17" s="65">
        <f>SUMIFS('Inputs'!G$3:G$49980,'Inputs'!$A$3:$A$49980,$A17,'Inputs'!$C$3:$C$49980,$C17,'Inputs'!$D$3:$D$49980,$D17,'Inputs'!$E$3:$E$49980,$E17,'Inputs'!$F$3:$F$49980,$F17)</f>
        <v>2.4</v>
      </c>
      <c r="H17" s="66">
        <f>SUMIFS('Inputs'!H$3:H$49980,'Inputs'!$A$3:$A$49980,$A17,'Inputs'!$C$3:$C$49980,$C17,'Inputs'!$D$3:$D$49980,$D17,'Inputs'!$E$3:$E$49980,$E17,'Inputs'!$F$3:$F$49980,$F17)</f>
        <v>0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</row>
    <row r="18" ht="16" customHeight="1">
      <c r="A18" s="57">
        <v>43313</v>
      </c>
      <c r="B18" t="s" s="58">
        <v>39</v>
      </c>
      <c r="C18" t="s" s="58">
        <v>43</v>
      </c>
      <c r="D18" t="s" s="58">
        <v>47</v>
      </c>
      <c r="E18" s="59">
        <v>42</v>
      </c>
      <c r="F18" s="59">
        <v>500</v>
      </c>
      <c r="G18" s="65">
        <f>SUMIFS('Inputs'!G$3:G$49980,'Inputs'!$A$3:$A$49980,$A18,'Inputs'!$C$3:$C$49980,$C18,'Inputs'!$D$3:$D$49980,$D18,'Inputs'!$E$3:$E$49980,$E18,'Inputs'!$F$3:$F$49980,$F18)</f>
        <v>0.6</v>
      </c>
      <c r="H18" s="66">
        <f>SUMIFS('Inputs'!H$3:H$49980,'Inputs'!$A$3:$A$49980,$A18,'Inputs'!$C$3:$C$49980,$C18,'Inputs'!$D$3:$D$49980,$D18,'Inputs'!$E$3:$E$49980,$E18,'Inputs'!$F$3:$F$49980,$F18)</f>
        <v>0.06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O49980"/>
  <sheetViews>
    <sheetView workbookViewId="0" defaultGridColor="0" colorId="13"/>
  </sheetViews>
  <sheetFormatPr defaultColWidth="8.83333" defaultRowHeight="15" customHeight="1" outlineLevelRow="0" outlineLevelCol="0"/>
  <cols>
    <col min="1" max="2" width="13.5" style="6" customWidth="1"/>
    <col min="3" max="3" width="14.6719" style="6" customWidth="1"/>
    <col min="4" max="4" width="31.3516" style="6" customWidth="1"/>
    <col min="5" max="5" width="16.5" style="68" customWidth="1"/>
    <col min="6" max="6" width="16.8516" style="68" customWidth="1"/>
    <col min="7" max="7" width="11.5" style="68" customWidth="1"/>
    <col min="8" max="8" width="10.1719" style="68" customWidth="1"/>
    <col min="9" max="9" width="9.17188" style="6" customWidth="1"/>
    <col min="10" max="10" width="13.3516" style="6" customWidth="1"/>
    <col min="11" max="11" width="14" style="6" customWidth="1"/>
    <col min="12" max="12" width="11.5" style="6" customWidth="1"/>
    <col min="13" max="13" width="13.8516" style="6" customWidth="1"/>
    <col min="14" max="15" width="9.17188" style="6" customWidth="1"/>
    <col min="16" max="256" width="8.85156" style="67" customWidth="1"/>
  </cols>
  <sheetData>
    <row r="1" s="62" customFormat="1" ht="16" customHeight="1">
      <c r="A1" t="s" s="39">
        <v>19</v>
      </c>
      <c r="B1" s="40"/>
      <c r="C1" s="40"/>
      <c r="D1" s="40"/>
      <c r="E1" s="41"/>
      <c r="F1" s="41"/>
      <c r="G1" s="42"/>
      <c r="H1" s="43"/>
      <c r="J1" t="s" s="45">
        <v>20</v>
      </c>
      <c r="K1" s="40"/>
      <c r="L1" s="40"/>
      <c r="M1" s="40"/>
      <c r="O1" t="s" s="58">
        <v>51</v>
      </c>
    </row>
    <row r="2" s="62" customFormat="1" ht="16" customHeight="1">
      <c r="A2" t="s" s="48">
        <v>21</v>
      </c>
      <c r="B2" t="s" s="48">
        <v>22</v>
      </c>
      <c r="C2" t="s" s="48">
        <v>23</v>
      </c>
      <c r="D2" t="s" s="48">
        <v>24</v>
      </c>
      <c r="E2" t="s" s="69">
        <v>25</v>
      </c>
      <c r="F2" t="s" s="69">
        <v>26</v>
      </c>
      <c r="G2" t="s" s="69">
        <v>27</v>
      </c>
      <c r="H2" t="s" s="69">
        <v>28</v>
      </c>
      <c r="J2" t="s" s="48">
        <v>21</v>
      </c>
      <c r="K2" t="s" s="48">
        <v>29</v>
      </c>
      <c r="L2" t="s" s="48">
        <v>30</v>
      </c>
      <c r="M2" t="s" s="48">
        <v>31</v>
      </c>
    </row>
    <row r="3" s="62" customFormat="1" ht="16" customHeight="1">
      <c r="A3" s="51">
        <v>43313</v>
      </c>
      <c r="B3" t="s" s="52">
        <v>35</v>
      </c>
      <c r="C3" t="s" s="52">
        <v>36</v>
      </c>
      <c r="D3" t="s" s="52">
        <v>6</v>
      </c>
      <c r="E3" s="70">
        <v>24</v>
      </c>
      <c r="F3" s="70">
        <v>109</v>
      </c>
      <c r="G3" s="71">
        <v>2.15</v>
      </c>
      <c r="H3" s="72">
        <v>0</v>
      </c>
      <c r="J3" s="51">
        <v>43313</v>
      </c>
      <c r="K3" t="s" s="52">
        <v>37</v>
      </c>
      <c r="L3" t="s" s="52">
        <v>8</v>
      </c>
      <c r="M3" s="56">
        <v>0.8538003507</v>
      </c>
    </row>
    <row r="4" s="62" customFormat="1" ht="16" customHeight="1">
      <c r="A4" s="57">
        <v>43313</v>
      </c>
      <c r="B4" t="s" s="58">
        <v>39</v>
      </c>
      <c r="C4" t="s" s="58">
        <v>36</v>
      </c>
      <c r="D4" t="s" s="58">
        <v>6</v>
      </c>
      <c r="E4" s="73">
        <v>110</v>
      </c>
      <c r="F4" s="73">
        <v>828</v>
      </c>
      <c r="G4" s="74">
        <v>0.85</v>
      </c>
      <c r="H4" s="75">
        <v>0.012</v>
      </c>
      <c r="I4" s="60"/>
      <c r="J4" s="57">
        <v>43313</v>
      </c>
      <c r="K4" t="s" s="58">
        <v>37</v>
      </c>
      <c r="L4" t="s" s="58">
        <v>40</v>
      </c>
      <c r="M4" s="62">
        <v>1.1204283174</v>
      </c>
    </row>
    <row r="5" s="62" customFormat="1" ht="15" customHeight="1" hidden="1">
      <c r="A5" s="57">
        <v>43313</v>
      </c>
      <c r="B5" t="s" s="58">
        <v>35</v>
      </c>
      <c r="C5" t="s" s="58">
        <v>43</v>
      </c>
      <c r="D5" t="s" s="58">
        <v>6</v>
      </c>
      <c r="E5" s="73">
        <v>24</v>
      </c>
      <c r="F5" s="73">
        <v>41</v>
      </c>
      <c r="G5" s="74">
        <v>3.65</v>
      </c>
      <c r="H5" s="75">
        <v>0</v>
      </c>
      <c r="J5" s="57">
        <v>43313</v>
      </c>
      <c r="K5" t="s" s="58">
        <v>8</v>
      </c>
      <c r="L5" t="s" s="58">
        <v>37</v>
      </c>
      <c r="M5" s="62">
        <v>1.1713922582</v>
      </c>
    </row>
    <row r="6" s="62" customFormat="1" ht="15" customHeight="1" hidden="1">
      <c r="A6" s="57">
        <v>43313</v>
      </c>
      <c r="B6" t="s" s="58">
        <v>39</v>
      </c>
      <c r="C6" t="s" s="58">
        <v>43</v>
      </c>
      <c r="D6" t="s" s="58">
        <v>6</v>
      </c>
      <c r="E6" s="73">
        <v>42</v>
      </c>
      <c r="F6" s="73">
        <v>500</v>
      </c>
      <c r="G6" s="74">
        <v>0.85</v>
      </c>
      <c r="H6" s="75">
        <v>0.07000000000000001</v>
      </c>
      <c r="I6" s="60"/>
      <c r="J6" s="57">
        <v>43313</v>
      </c>
      <c r="K6" t="s" s="58">
        <v>8</v>
      </c>
      <c r="L6" t="s" s="58">
        <v>40</v>
      </c>
      <c r="M6" s="62">
        <v>1.3131976362</v>
      </c>
    </row>
    <row r="7" s="62" customFormat="1" ht="16" customHeight="1">
      <c r="A7" s="57">
        <v>43313</v>
      </c>
      <c r="B7" t="s" s="58">
        <v>35</v>
      </c>
      <c r="C7" t="s" s="58">
        <v>36</v>
      </c>
      <c r="D7" t="s" s="58">
        <v>42</v>
      </c>
      <c r="E7" s="73">
        <v>24</v>
      </c>
      <c r="F7" s="73">
        <v>109</v>
      </c>
      <c r="G7" s="76">
        <v>1.7</v>
      </c>
      <c r="H7" s="77">
        <v>0</v>
      </c>
      <c r="J7" s="57">
        <v>43313</v>
      </c>
      <c r="K7" t="s" s="58">
        <v>40</v>
      </c>
      <c r="L7" t="s" s="58">
        <v>8</v>
      </c>
      <c r="M7" s="62">
        <v>0.7604551171</v>
      </c>
    </row>
    <row r="8" s="62" customFormat="1" ht="16" customHeight="1">
      <c r="A8" s="57">
        <v>43313</v>
      </c>
      <c r="B8" t="s" s="58">
        <v>39</v>
      </c>
      <c r="C8" t="s" s="58">
        <v>36</v>
      </c>
      <c r="D8" t="s" s="58">
        <v>42</v>
      </c>
      <c r="E8" s="73">
        <v>110</v>
      </c>
      <c r="F8" s="73">
        <v>828</v>
      </c>
      <c r="G8" s="76">
        <v>0.7</v>
      </c>
      <c r="H8" s="77">
        <v>0.01</v>
      </c>
      <c r="I8" s="60"/>
      <c r="J8" s="57">
        <v>43313</v>
      </c>
      <c r="K8" t="s" s="58">
        <v>40</v>
      </c>
      <c r="L8" t="s" s="58">
        <v>37</v>
      </c>
      <c r="M8" s="62">
        <v>0.8925158213</v>
      </c>
    </row>
    <row r="9" s="62" customFormat="1" ht="15" customHeight="1" hidden="1">
      <c r="A9" s="57">
        <v>43313</v>
      </c>
      <c r="B9" t="s" s="58">
        <v>35</v>
      </c>
      <c r="C9" t="s" s="58">
        <v>43</v>
      </c>
      <c r="D9" t="s" s="58">
        <v>42</v>
      </c>
      <c r="E9" s="73">
        <v>24</v>
      </c>
      <c r="F9" s="73">
        <v>41</v>
      </c>
      <c r="G9" s="76">
        <v>2.05</v>
      </c>
      <c r="H9" s="77">
        <v>0</v>
      </c>
      <c r="J9" s="57">
        <v>43313</v>
      </c>
      <c r="K9" t="s" s="58">
        <v>8</v>
      </c>
      <c r="L9" t="s" s="58">
        <v>8</v>
      </c>
      <c r="M9" s="62">
        <v>1</v>
      </c>
    </row>
    <row r="10" s="62" customFormat="1" ht="15" customHeight="1" hidden="1">
      <c r="A10" s="57">
        <v>43313</v>
      </c>
      <c r="B10" t="s" s="58">
        <v>39</v>
      </c>
      <c r="C10" t="s" s="58">
        <v>43</v>
      </c>
      <c r="D10" t="s" s="58">
        <v>42</v>
      </c>
      <c r="E10" s="73">
        <v>42</v>
      </c>
      <c r="F10" s="73">
        <v>500</v>
      </c>
      <c r="G10" s="76">
        <v>0.7</v>
      </c>
      <c r="H10" s="77">
        <v>0.045</v>
      </c>
      <c r="J10" s="57">
        <v>43313</v>
      </c>
      <c r="K10" t="s" s="58">
        <v>40</v>
      </c>
      <c r="L10" t="s" s="58">
        <v>40</v>
      </c>
      <c r="M10" s="62">
        <v>1</v>
      </c>
    </row>
    <row r="11" s="62" customFormat="1" ht="16" customHeight="1">
      <c r="A11" s="57">
        <v>43313</v>
      </c>
      <c r="B11" t="s" s="58">
        <v>35</v>
      </c>
      <c r="C11" t="s" s="58">
        <v>36</v>
      </c>
      <c r="D11" t="s" s="58">
        <v>45</v>
      </c>
      <c r="E11" s="73">
        <v>24</v>
      </c>
      <c r="F11" s="73">
        <v>109</v>
      </c>
      <c r="G11" s="78">
        <v>1.9</v>
      </c>
      <c r="H11" s="79">
        <v>0</v>
      </c>
      <c r="J11" s="57">
        <v>43313</v>
      </c>
      <c r="K11" t="s" s="58">
        <v>37</v>
      </c>
      <c r="L11" t="s" s="58">
        <v>37</v>
      </c>
      <c r="M11" s="62">
        <v>1</v>
      </c>
    </row>
    <row r="12" s="62" customFormat="1" ht="16" customHeight="1">
      <c r="A12" s="57">
        <v>43313</v>
      </c>
      <c r="B12" t="s" s="58">
        <v>39</v>
      </c>
      <c r="C12" t="s" s="58">
        <v>36</v>
      </c>
      <c r="D12" t="s" s="58">
        <v>45</v>
      </c>
      <c r="E12" s="73">
        <v>110</v>
      </c>
      <c r="F12" s="73">
        <v>828</v>
      </c>
      <c r="G12" s="78">
        <v>0.6</v>
      </c>
      <c r="H12" s="79">
        <v>0.012</v>
      </c>
    </row>
    <row r="13" s="62" customFormat="1" ht="15" customHeight="1" hidden="1">
      <c r="A13" s="57">
        <v>43313</v>
      </c>
      <c r="B13" t="s" s="58">
        <v>35</v>
      </c>
      <c r="C13" t="s" s="58">
        <v>43</v>
      </c>
      <c r="D13" t="s" s="58">
        <v>45</v>
      </c>
      <c r="E13" s="73">
        <v>24</v>
      </c>
      <c r="F13" s="73">
        <v>41</v>
      </c>
      <c r="G13" s="78">
        <v>2.4</v>
      </c>
      <c r="H13" s="79">
        <v>0</v>
      </c>
    </row>
    <row r="14" s="62" customFormat="1" ht="15" customHeight="1" hidden="1">
      <c r="A14" s="57">
        <v>43313</v>
      </c>
      <c r="B14" t="s" s="58">
        <v>39</v>
      </c>
      <c r="C14" t="s" s="58">
        <v>43</v>
      </c>
      <c r="D14" t="s" s="58">
        <v>45</v>
      </c>
      <c r="E14" s="73">
        <v>42</v>
      </c>
      <c r="F14" s="73">
        <v>500</v>
      </c>
      <c r="G14" s="78">
        <v>0.6</v>
      </c>
      <c r="H14" s="79">
        <v>0.06</v>
      </c>
    </row>
    <row r="15" s="62" customFormat="1" ht="16" customHeight="1">
      <c r="A15" s="57">
        <v>43313</v>
      </c>
      <c r="B15" t="s" s="58">
        <v>35</v>
      </c>
      <c r="C15" t="s" s="58">
        <v>36</v>
      </c>
      <c r="D15" t="s" s="58">
        <v>47</v>
      </c>
      <c r="E15" s="73">
        <v>24</v>
      </c>
      <c r="F15" s="73">
        <v>109</v>
      </c>
      <c r="G15" s="78">
        <v>1.9</v>
      </c>
      <c r="H15" s="79">
        <v>0</v>
      </c>
    </row>
    <row r="16" s="62" customFormat="1" ht="16" customHeight="1">
      <c r="A16" s="57">
        <v>43313</v>
      </c>
      <c r="B16" t="s" s="58">
        <v>39</v>
      </c>
      <c r="C16" t="s" s="58">
        <v>36</v>
      </c>
      <c r="D16" t="s" s="58">
        <v>47</v>
      </c>
      <c r="E16" s="73">
        <v>110</v>
      </c>
      <c r="F16" s="73">
        <v>828</v>
      </c>
      <c r="G16" s="78">
        <v>0.6</v>
      </c>
      <c r="H16" s="79">
        <v>0.012</v>
      </c>
    </row>
    <row r="17" s="62" customFormat="1" ht="15" customHeight="1" hidden="1">
      <c r="A17" s="57">
        <v>43313</v>
      </c>
      <c r="B17" t="s" s="58">
        <v>35</v>
      </c>
      <c r="C17" t="s" s="58">
        <v>43</v>
      </c>
      <c r="D17" t="s" s="58">
        <v>47</v>
      </c>
      <c r="E17" s="73">
        <v>24</v>
      </c>
      <c r="F17" s="73">
        <v>41</v>
      </c>
      <c r="G17" s="78">
        <v>2.4</v>
      </c>
      <c r="H17" s="79">
        <v>0</v>
      </c>
    </row>
    <row r="18" s="62" customFormat="1" ht="15" customHeight="1" hidden="1">
      <c r="A18" s="57">
        <v>43313</v>
      </c>
      <c r="B18" t="s" s="58">
        <v>39</v>
      </c>
      <c r="C18" t="s" s="58">
        <v>43</v>
      </c>
      <c r="D18" t="s" s="58">
        <v>47</v>
      </c>
      <c r="E18" s="73">
        <v>42</v>
      </c>
      <c r="F18" s="73">
        <v>500</v>
      </c>
      <c r="G18" s="78">
        <v>0.6</v>
      </c>
      <c r="H18" s="79">
        <v>0.06</v>
      </c>
    </row>
    <row r="19" s="62" customFormat="1" ht="16" customHeight="1">
      <c r="A19" s="57"/>
      <c r="B19" s="57"/>
    </row>
    <row r="20" s="62" customFormat="1" ht="16" customHeight="1">
      <c r="A20" s="57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